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ode\Source\repos\GitHub\tools\public\documents\"/>
    </mc:Choice>
  </mc:AlternateContent>
  <xr:revisionPtr revIDLastSave="0" documentId="13_ncr:1_{14C577A6-AC2C-4C8E-B66E-AF4EF392B676}" xr6:coauthVersionLast="47" xr6:coauthVersionMax="47" xr10:uidLastSave="{00000000-0000-0000-0000-000000000000}"/>
  <bookViews>
    <workbookView xWindow="-120" yWindow="-120" windowWidth="57840" windowHeight="23520" xr2:uid="{00000000-000D-0000-FFFF-FFFF00000000}"/>
  </bookViews>
  <sheets>
    <sheet name="Work Sheet" sheetId="18" r:id="rId1"/>
    <sheet name="Details" sheetId="21" r:id="rId2"/>
    <sheet name="How-to use" sheetId="24" r:id="rId3"/>
    <sheet name="About" sheetId="25" r:id="rId4"/>
    <sheet name="Holidays" sheetId="20" state="hidden" r:id="rId5"/>
    <sheet name="Lists" sheetId="23" state="hidden" r:id="rId6"/>
  </sheets>
  <definedNames>
    <definedName name="ExaminationTypes">Lists!$B$2:$B$8</definedName>
    <definedName name="SearchTypes">Lists!$A$2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7" i="18" l="1"/>
  <c r="A18" i="18"/>
  <c r="A19" i="18"/>
  <c r="A20" i="18"/>
  <c r="A21" i="18"/>
  <c r="A22" i="18"/>
  <c r="I16" i="21" s="1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C400" i="18"/>
  <c r="C399" i="18"/>
  <c r="C398" i="18"/>
  <c r="C397" i="18"/>
  <c r="C396" i="18"/>
  <c r="C395" i="18"/>
  <c r="C394" i="18"/>
  <c r="C393" i="18"/>
  <c r="C392" i="18"/>
  <c r="C391" i="18"/>
  <c r="C390" i="18"/>
  <c r="C389" i="18"/>
  <c r="C388" i="18"/>
  <c r="C387" i="18"/>
  <c r="C386" i="18"/>
  <c r="C385" i="18"/>
  <c r="C384" i="18"/>
  <c r="C383" i="18"/>
  <c r="C382" i="18"/>
  <c r="C381" i="18"/>
  <c r="C380" i="18"/>
  <c r="C379" i="18"/>
  <c r="C378" i="18"/>
  <c r="C377" i="18"/>
  <c r="C376" i="18"/>
  <c r="C375" i="18"/>
  <c r="C374" i="18"/>
  <c r="C373" i="18"/>
  <c r="C372" i="18"/>
  <c r="C371" i="18"/>
  <c r="C370" i="18"/>
  <c r="C369" i="18"/>
  <c r="C368" i="18"/>
  <c r="C367" i="18"/>
  <c r="C366" i="18"/>
  <c r="C365" i="18"/>
  <c r="C364" i="18"/>
  <c r="C363" i="18"/>
  <c r="C362" i="18"/>
  <c r="C361" i="18"/>
  <c r="C360" i="18"/>
  <c r="C359" i="18"/>
  <c r="C358" i="18"/>
  <c r="C357" i="18"/>
  <c r="C356" i="18"/>
  <c r="C355" i="18"/>
  <c r="C354" i="18"/>
  <c r="C353" i="18"/>
  <c r="C352" i="18"/>
  <c r="C351" i="18"/>
  <c r="C350" i="18"/>
  <c r="C349" i="18"/>
  <c r="C348" i="18"/>
  <c r="C347" i="18"/>
  <c r="C346" i="18"/>
  <c r="C345" i="18"/>
  <c r="C344" i="18"/>
  <c r="C343" i="18"/>
  <c r="C342" i="18"/>
  <c r="C341" i="18"/>
  <c r="C340" i="18"/>
  <c r="C339" i="18"/>
  <c r="C338" i="18"/>
  <c r="C337" i="18"/>
  <c r="C336" i="18"/>
  <c r="C335" i="18"/>
  <c r="C334" i="18"/>
  <c r="C333" i="18"/>
  <c r="C332" i="18"/>
  <c r="C331" i="18"/>
  <c r="C330" i="18"/>
  <c r="C329" i="18"/>
  <c r="C328" i="18"/>
  <c r="C327" i="18"/>
  <c r="C326" i="18"/>
  <c r="C325" i="18"/>
  <c r="C324" i="18"/>
  <c r="C323" i="18"/>
  <c r="C322" i="18"/>
  <c r="C321" i="18"/>
  <c r="C320" i="18"/>
  <c r="C319" i="18"/>
  <c r="C318" i="18"/>
  <c r="C317" i="18"/>
  <c r="C316" i="18"/>
  <c r="C315" i="18"/>
  <c r="C314" i="18"/>
  <c r="C313" i="18"/>
  <c r="C312" i="18"/>
  <c r="C311" i="18"/>
  <c r="C310" i="18"/>
  <c r="C309" i="18"/>
  <c r="C308" i="18"/>
  <c r="C307" i="18"/>
  <c r="C306" i="18"/>
  <c r="C305" i="18"/>
  <c r="C304" i="18"/>
  <c r="C303" i="18"/>
  <c r="C302" i="18"/>
  <c r="C301" i="18"/>
  <c r="C300" i="18"/>
  <c r="C299" i="18"/>
  <c r="C298" i="18"/>
  <c r="C297" i="18"/>
  <c r="C296" i="18"/>
  <c r="C295" i="18"/>
  <c r="C294" i="18"/>
  <c r="C293" i="18"/>
  <c r="C292" i="18"/>
  <c r="C291" i="18"/>
  <c r="C290" i="18"/>
  <c r="C289" i="18"/>
  <c r="C288" i="18"/>
  <c r="C287" i="18"/>
  <c r="C286" i="18"/>
  <c r="C285" i="18"/>
  <c r="C284" i="18"/>
  <c r="C283" i="18"/>
  <c r="C282" i="18"/>
  <c r="C281" i="18"/>
  <c r="C280" i="18"/>
  <c r="C279" i="18"/>
  <c r="C278" i="18"/>
  <c r="C277" i="18"/>
  <c r="C276" i="18"/>
  <c r="C275" i="18"/>
  <c r="C274" i="18"/>
  <c r="C273" i="18"/>
  <c r="C272" i="18"/>
  <c r="C271" i="18"/>
  <c r="C270" i="18"/>
  <c r="C269" i="18"/>
  <c r="C268" i="18"/>
  <c r="C267" i="18"/>
  <c r="C266" i="18"/>
  <c r="C265" i="18"/>
  <c r="C264" i="18"/>
  <c r="C263" i="18"/>
  <c r="C262" i="18"/>
  <c r="C261" i="18"/>
  <c r="C260" i="18"/>
  <c r="C259" i="18"/>
  <c r="C258" i="18"/>
  <c r="C257" i="18"/>
  <c r="C256" i="18"/>
  <c r="C255" i="18"/>
  <c r="C254" i="18"/>
  <c r="C253" i="18"/>
  <c r="C252" i="18"/>
  <c r="C251" i="18"/>
  <c r="C250" i="18"/>
  <c r="C249" i="18"/>
  <c r="C248" i="18"/>
  <c r="C247" i="18"/>
  <c r="C246" i="18"/>
  <c r="C245" i="18"/>
  <c r="C244" i="18"/>
  <c r="C243" i="18"/>
  <c r="C242" i="18"/>
  <c r="C241" i="18"/>
  <c r="C240" i="18"/>
  <c r="C239" i="18"/>
  <c r="C238" i="18"/>
  <c r="C237" i="18"/>
  <c r="C236" i="18"/>
  <c r="C235" i="18"/>
  <c r="C234" i="18"/>
  <c r="C233" i="18"/>
  <c r="C232" i="18"/>
  <c r="C231" i="18"/>
  <c r="C230" i="18"/>
  <c r="C229" i="18"/>
  <c r="C228" i="18"/>
  <c r="C227" i="18"/>
  <c r="C226" i="18"/>
  <c r="C225" i="18"/>
  <c r="C224" i="18"/>
  <c r="C223" i="18"/>
  <c r="C222" i="18"/>
  <c r="C221" i="18"/>
  <c r="C220" i="18"/>
  <c r="C219" i="18"/>
  <c r="C218" i="18"/>
  <c r="C217" i="18"/>
  <c r="C216" i="18"/>
  <c r="C215" i="18"/>
  <c r="C214" i="18"/>
  <c r="C213" i="18"/>
  <c r="C212" i="18"/>
  <c r="C211" i="18"/>
  <c r="C210" i="18"/>
  <c r="C209" i="18"/>
  <c r="C208" i="18"/>
  <c r="C207" i="18"/>
  <c r="C206" i="18"/>
  <c r="C205" i="18"/>
  <c r="C204" i="18"/>
  <c r="C203" i="18"/>
  <c r="C202" i="18"/>
  <c r="C201" i="18"/>
  <c r="C200" i="18"/>
  <c r="C199" i="18"/>
  <c r="C198" i="18"/>
  <c r="C197" i="18"/>
  <c r="C196" i="18"/>
  <c r="C195" i="18"/>
  <c r="C194" i="18"/>
  <c r="C193" i="18"/>
  <c r="C192" i="18"/>
  <c r="C191" i="18"/>
  <c r="C190" i="18"/>
  <c r="C189" i="18"/>
  <c r="C188" i="18"/>
  <c r="C187" i="18"/>
  <c r="C186" i="18"/>
  <c r="C185" i="18"/>
  <c r="C184" i="18"/>
  <c r="C183" i="18"/>
  <c r="C182" i="18"/>
  <c r="C181" i="18"/>
  <c r="C180" i="18"/>
  <c r="C179" i="18"/>
  <c r="C178" i="18"/>
  <c r="C177" i="18"/>
  <c r="C176" i="18"/>
  <c r="C175" i="18"/>
  <c r="C174" i="18"/>
  <c r="C173" i="18"/>
  <c r="C172" i="18"/>
  <c r="C171" i="18"/>
  <c r="C170" i="18"/>
  <c r="C169" i="18"/>
  <c r="C168" i="18"/>
  <c r="C167" i="18"/>
  <c r="C166" i="18"/>
  <c r="C165" i="18"/>
  <c r="C164" i="18"/>
  <c r="C163" i="18"/>
  <c r="C162" i="18"/>
  <c r="C161" i="18"/>
  <c r="C160" i="18"/>
  <c r="C159" i="18"/>
  <c r="C158" i="18"/>
  <c r="C157" i="18"/>
  <c r="C156" i="18"/>
  <c r="C155" i="18"/>
  <c r="C154" i="18"/>
  <c r="C153" i="18"/>
  <c r="C152" i="18"/>
  <c r="C151" i="18"/>
  <c r="C150" i="18"/>
  <c r="C149" i="18"/>
  <c r="C148" i="18"/>
  <c r="C147" i="18"/>
  <c r="C146" i="18"/>
  <c r="C145" i="18"/>
  <c r="C144" i="18"/>
  <c r="C143" i="18"/>
  <c r="C142" i="18"/>
  <c r="C141" i="18"/>
  <c r="C140" i="18"/>
  <c r="C139" i="18"/>
  <c r="C138" i="18"/>
  <c r="C137" i="18"/>
  <c r="C136" i="18"/>
  <c r="C135" i="18"/>
  <c r="C134" i="18"/>
  <c r="C133" i="18"/>
  <c r="C132" i="18"/>
  <c r="C131" i="18"/>
  <c r="C130" i="18"/>
  <c r="C129" i="18"/>
  <c r="C128" i="18"/>
  <c r="C127" i="18"/>
  <c r="C126" i="18"/>
  <c r="C125" i="18"/>
  <c r="C124" i="18"/>
  <c r="C123" i="18"/>
  <c r="C122" i="18"/>
  <c r="C121" i="18"/>
  <c r="C120" i="18"/>
  <c r="C119" i="18"/>
  <c r="C118" i="18"/>
  <c r="C117" i="18"/>
  <c r="C116" i="18"/>
  <c r="C115" i="18"/>
  <c r="C114" i="18"/>
  <c r="C113" i="18"/>
  <c r="C112" i="18"/>
  <c r="C111" i="18"/>
  <c r="C110" i="18"/>
  <c r="C109" i="18"/>
  <c r="C108" i="18"/>
  <c r="C107" i="18"/>
  <c r="C106" i="18"/>
  <c r="C105" i="18"/>
  <c r="C104" i="18"/>
  <c r="C103" i="18"/>
  <c r="C102" i="18"/>
  <c r="C101" i="18"/>
  <c r="C100" i="18"/>
  <c r="C99" i="18"/>
  <c r="C98" i="18"/>
  <c r="C97" i="18"/>
  <c r="C96" i="18"/>
  <c r="C95" i="18"/>
  <c r="C94" i="18"/>
  <c r="C93" i="18"/>
  <c r="C92" i="18"/>
  <c r="C91" i="18"/>
  <c r="C90" i="18"/>
  <c r="C89" i="18"/>
  <c r="C88" i="18"/>
  <c r="C87" i="18"/>
  <c r="C86" i="18"/>
  <c r="C85" i="18"/>
  <c r="C84" i="18"/>
  <c r="C83" i="18"/>
  <c r="C82" i="18"/>
  <c r="C81" i="18"/>
  <c r="C80" i="18"/>
  <c r="C79" i="18"/>
  <c r="C78" i="18"/>
  <c r="C77" i="18"/>
  <c r="C76" i="18"/>
  <c r="C75" i="18"/>
  <c r="C74" i="18"/>
  <c r="C73" i="18"/>
  <c r="C72" i="18"/>
  <c r="C71" i="18"/>
  <c r="C70" i="18"/>
  <c r="C69" i="18"/>
  <c r="C68" i="18"/>
  <c r="C67" i="18"/>
  <c r="C66" i="18"/>
  <c r="C65" i="18"/>
  <c r="C64" i="18"/>
  <c r="C63" i="18"/>
  <c r="C62" i="18"/>
  <c r="C61" i="18"/>
  <c r="C60" i="18"/>
  <c r="C59" i="18"/>
  <c r="C58" i="18"/>
  <c r="C57" i="18"/>
  <c r="C56" i="18"/>
  <c r="C55" i="18"/>
  <c r="C54" i="18"/>
  <c r="C53" i="18"/>
  <c r="C52" i="18"/>
  <c r="C51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E16" i="21" s="1"/>
  <c r="C17" i="18"/>
  <c r="M16" i="21"/>
  <c r="L16" i="21"/>
  <c r="K16" i="21"/>
  <c r="J16" i="21"/>
  <c r="F16" i="21"/>
  <c r="D16" i="21"/>
  <c r="C16" i="21"/>
  <c r="G16" i="21" l="1"/>
  <c r="H16" i="21"/>
  <c r="M14" i="21" l="1"/>
  <c r="L14" i="21"/>
  <c r="K14" i="21"/>
  <c r="J14" i="21"/>
  <c r="I14" i="21"/>
  <c r="H14" i="21"/>
  <c r="G14" i="21"/>
  <c r="F14" i="21"/>
  <c r="E14" i="21"/>
  <c r="D14" i="21"/>
  <c r="C14" i="21"/>
  <c r="B14" i="21"/>
  <c r="G5" i="21"/>
  <c r="A45" i="18"/>
  <c r="A46" i="18"/>
  <c r="A47" i="18"/>
  <c r="B16" i="21"/>
  <c r="B26" i="21"/>
  <c r="A48" i="18"/>
  <c r="A49" i="18"/>
  <c r="A50" i="18"/>
  <c r="C5" i="21"/>
  <c r="B5" i="21"/>
  <c r="A400" i="18"/>
  <c r="A399" i="18"/>
  <c r="A398" i="18"/>
  <c r="A397" i="18"/>
  <c r="A396" i="18"/>
  <c r="A395" i="18"/>
  <c r="A394" i="18"/>
  <c r="A393" i="18"/>
  <c r="A392" i="18"/>
  <c r="A391" i="18"/>
  <c r="A390" i="18"/>
  <c r="A389" i="18"/>
  <c r="A388" i="18"/>
  <c r="A387" i="18"/>
  <c r="A386" i="18"/>
  <c r="A385" i="18"/>
  <c r="A384" i="18"/>
  <c r="A383" i="18"/>
  <c r="A382" i="18"/>
  <c r="A381" i="18"/>
  <c r="A380" i="18"/>
  <c r="A379" i="18"/>
  <c r="A378" i="18"/>
  <c r="A377" i="18"/>
  <c r="A376" i="18"/>
  <c r="A375" i="18"/>
  <c r="A374" i="18"/>
  <c r="A373" i="18"/>
  <c r="A372" i="18"/>
  <c r="A371" i="18"/>
  <c r="A370" i="18"/>
  <c r="A369" i="18"/>
  <c r="A368" i="18"/>
  <c r="A367" i="18"/>
  <c r="A366" i="18"/>
  <c r="A365" i="18"/>
  <c r="A364" i="18"/>
  <c r="A363" i="18"/>
  <c r="A362" i="18"/>
  <c r="A361" i="18"/>
  <c r="A360" i="18"/>
  <c r="A359" i="18"/>
  <c r="A358" i="18"/>
  <c r="A357" i="18"/>
  <c r="A356" i="18"/>
  <c r="A355" i="18"/>
  <c r="A354" i="18"/>
  <c r="A353" i="18"/>
  <c r="A352" i="18"/>
  <c r="A351" i="18"/>
  <c r="A350" i="18"/>
  <c r="A349" i="18"/>
  <c r="A348" i="18"/>
  <c r="A347" i="18"/>
  <c r="A346" i="18"/>
  <c r="A345" i="18"/>
  <c r="A344" i="18"/>
  <c r="A343" i="18"/>
  <c r="A342" i="18"/>
  <c r="A341" i="18"/>
  <c r="A340" i="18"/>
  <c r="A339" i="18"/>
  <c r="A338" i="18"/>
  <c r="A337" i="18"/>
  <c r="A336" i="18"/>
  <c r="A335" i="18"/>
  <c r="A334" i="18"/>
  <c r="A333" i="18"/>
  <c r="A332" i="18"/>
  <c r="A331" i="18"/>
  <c r="A330" i="18"/>
  <c r="A329" i="18"/>
  <c r="A328" i="18"/>
  <c r="A327" i="18"/>
  <c r="A326" i="18"/>
  <c r="A325" i="18"/>
  <c r="A324" i="18"/>
  <c r="A323" i="18"/>
  <c r="A322" i="18"/>
  <c r="A321" i="18"/>
  <c r="A320" i="18"/>
  <c r="A319" i="18"/>
  <c r="A318" i="18"/>
  <c r="A317" i="18"/>
  <c r="A316" i="18"/>
  <c r="A315" i="18"/>
  <c r="A314" i="18"/>
  <c r="A313" i="18"/>
  <c r="A312" i="18"/>
  <c r="A311" i="18"/>
  <c r="A310" i="18"/>
  <c r="A309" i="18"/>
  <c r="A308" i="18"/>
  <c r="A307" i="18"/>
  <c r="A306" i="18"/>
  <c r="A305" i="18"/>
  <c r="A304" i="18"/>
  <c r="A303" i="18"/>
  <c r="A302" i="18"/>
  <c r="A301" i="18"/>
  <c r="A300" i="18"/>
  <c r="A299" i="18"/>
  <c r="A298" i="18"/>
  <c r="A297" i="18"/>
  <c r="A296" i="18"/>
  <c r="A295" i="18"/>
  <c r="A294" i="18"/>
  <c r="A293" i="18"/>
  <c r="A292" i="18"/>
  <c r="A291" i="18"/>
  <c r="A290" i="18"/>
  <c r="A289" i="18"/>
  <c r="A288" i="18"/>
  <c r="A287" i="18"/>
  <c r="A286" i="18"/>
  <c r="A285" i="18"/>
  <c r="A284" i="18"/>
  <c r="A283" i="18"/>
  <c r="A282" i="18"/>
  <c r="A281" i="18"/>
  <c r="A280" i="18"/>
  <c r="A279" i="18"/>
  <c r="A278" i="18"/>
  <c r="A277" i="18"/>
  <c r="A276" i="18"/>
  <c r="A275" i="18"/>
  <c r="A274" i="18"/>
  <c r="A273" i="18"/>
  <c r="A272" i="18"/>
  <c r="A271" i="18"/>
  <c r="A270" i="18"/>
  <c r="A269" i="18"/>
  <c r="A268" i="18"/>
  <c r="A267" i="18"/>
  <c r="A266" i="18"/>
  <c r="A265" i="18"/>
  <c r="A264" i="18"/>
  <c r="A263" i="18"/>
  <c r="A262" i="18"/>
  <c r="A261" i="18"/>
  <c r="A260" i="18"/>
  <c r="A259" i="18"/>
  <c r="A258" i="18"/>
  <c r="A257" i="18"/>
  <c r="A256" i="18"/>
  <c r="A255" i="18"/>
  <c r="A254" i="18"/>
  <c r="A253" i="18"/>
  <c r="A252" i="18"/>
  <c r="A251" i="18"/>
  <c r="A250" i="18"/>
  <c r="A249" i="18"/>
  <c r="A248" i="18"/>
  <c r="A247" i="18"/>
  <c r="A246" i="18"/>
  <c r="A245" i="18"/>
  <c r="A244" i="18"/>
  <c r="A243" i="18"/>
  <c r="A242" i="18"/>
  <c r="A241" i="18"/>
  <c r="A240" i="18"/>
  <c r="A239" i="18"/>
  <c r="A238" i="18"/>
  <c r="A237" i="18"/>
  <c r="A236" i="18"/>
  <c r="A235" i="18"/>
  <c r="A234" i="18"/>
  <c r="A233" i="18"/>
  <c r="A232" i="18"/>
  <c r="A231" i="18"/>
  <c r="A230" i="18"/>
  <c r="A229" i="18"/>
  <c r="A228" i="18"/>
  <c r="A227" i="18"/>
  <c r="A226" i="18"/>
  <c r="A225" i="18"/>
  <c r="A224" i="18"/>
  <c r="A223" i="18"/>
  <c r="A222" i="18"/>
  <c r="A221" i="18"/>
  <c r="A220" i="18"/>
  <c r="A219" i="18"/>
  <c r="A218" i="18"/>
  <c r="A217" i="18"/>
  <c r="A216" i="18"/>
  <c r="A215" i="18"/>
  <c r="A214" i="18"/>
  <c r="A213" i="18"/>
  <c r="A212" i="18"/>
  <c r="A211" i="18"/>
  <c r="A210" i="18"/>
  <c r="A209" i="18"/>
  <c r="A208" i="18"/>
  <c r="A207" i="18"/>
  <c r="A206" i="18"/>
  <c r="A205" i="18"/>
  <c r="A204" i="18"/>
  <c r="A203" i="18"/>
  <c r="A202" i="18"/>
  <c r="A201" i="18"/>
  <c r="A200" i="18"/>
  <c r="A199" i="18"/>
  <c r="A198" i="18"/>
  <c r="A197" i="18"/>
  <c r="A196" i="18"/>
  <c r="A195" i="18"/>
  <c r="A194" i="18"/>
  <c r="A193" i="18"/>
  <c r="A192" i="18"/>
  <c r="A191" i="18"/>
  <c r="A190" i="18"/>
  <c r="A189" i="18"/>
  <c r="A188" i="18"/>
  <c r="A187" i="18"/>
  <c r="A186" i="18"/>
  <c r="A185" i="18"/>
  <c r="A184" i="18"/>
  <c r="A183" i="18"/>
  <c r="A182" i="18"/>
  <c r="A181" i="18"/>
  <c r="A180" i="18"/>
  <c r="A179" i="18"/>
  <c r="A178" i="18"/>
  <c r="A177" i="18"/>
  <c r="A176" i="18"/>
  <c r="A175" i="18"/>
  <c r="A174" i="18"/>
  <c r="A173" i="18"/>
  <c r="A172" i="18"/>
  <c r="A171" i="18"/>
  <c r="A170" i="18"/>
  <c r="A169" i="18"/>
  <c r="A168" i="18"/>
  <c r="A167" i="18"/>
  <c r="A166" i="18"/>
  <c r="A165" i="18"/>
  <c r="A164" i="18"/>
  <c r="A163" i="18"/>
  <c r="A162" i="18"/>
  <c r="A161" i="18"/>
  <c r="A160" i="18"/>
  <c r="A159" i="18"/>
  <c r="A158" i="18"/>
  <c r="A157" i="18"/>
  <c r="A156" i="18"/>
  <c r="A155" i="18"/>
  <c r="A154" i="18"/>
  <c r="A153" i="18"/>
  <c r="A152" i="18"/>
  <c r="A151" i="18"/>
  <c r="A150" i="18"/>
  <c r="A149" i="18"/>
  <c r="A148" i="18"/>
  <c r="A147" i="18"/>
  <c r="A146" i="18"/>
  <c r="A145" i="18"/>
  <c r="A144" i="18"/>
  <c r="A143" i="18"/>
  <c r="A142" i="18"/>
  <c r="A141" i="18"/>
  <c r="A140" i="18"/>
  <c r="A139" i="18"/>
  <c r="A138" i="18"/>
  <c r="A137" i="18"/>
  <c r="A136" i="18"/>
  <c r="A135" i="18"/>
  <c r="A134" i="18"/>
  <c r="A133" i="18"/>
  <c r="A132" i="18"/>
  <c r="A131" i="18"/>
  <c r="A130" i="18"/>
  <c r="A129" i="18"/>
  <c r="A128" i="18"/>
  <c r="A127" i="18"/>
  <c r="A126" i="18"/>
  <c r="A125" i="18"/>
  <c r="A124" i="18"/>
  <c r="A123" i="18"/>
  <c r="A122" i="18"/>
  <c r="A121" i="18"/>
  <c r="A120" i="18"/>
  <c r="A119" i="18"/>
  <c r="A118" i="18"/>
  <c r="A117" i="18"/>
  <c r="A116" i="18"/>
  <c r="A115" i="18"/>
  <c r="A114" i="18"/>
  <c r="A113" i="18"/>
  <c r="A112" i="18"/>
  <c r="A111" i="18"/>
  <c r="A110" i="18"/>
  <c r="A109" i="18"/>
  <c r="A108" i="18"/>
  <c r="A107" i="18"/>
  <c r="A106" i="18"/>
  <c r="A105" i="18"/>
  <c r="A104" i="18"/>
  <c r="A103" i="18"/>
  <c r="A102" i="18"/>
  <c r="A101" i="18"/>
  <c r="A100" i="18"/>
  <c r="A99" i="18"/>
  <c r="A98" i="18"/>
  <c r="A97" i="18"/>
  <c r="A96" i="18"/>
  <c r="A95" i="18"/>
  <c r="A94" i="18"/>
  <c r="A93" i="18"/>
  <c r="A92" i="18"/>
  <c r="A91" i="18"/>
  <c r="A90" i="18"/>
  <c r="A89" i="18"/>
  <c r="A88" i="18"/>
  <c r="A87" i="18"/>
  <c r="A86" i="18"/>
  <c r="A85" i="18"/>
  <c r="A84" i="18"/>
  <c r="A83" i="18"/>
  <c r="A82" i="18"/>
  <c r="A81" i="18"/>
  <c r="A80" i="18"/>
  <c r="A79" i="18"/>
  <c r="A78" i="18"/>
  <c r="A77" i="18"/>
  <c r="A76" i="18"/>
  <c r="A75" i="18"/>
  <c r="A74" i="18"/>
  <c r="A73" i="18"/>
  <c r="A72" i="18"/>
  <c r="A71" i="18"/>
  <c r="A70" i="18"/>
  <c r="A69" i="18"/>
  <c r="A68" i="18"/>
  <c r="A67" i="18"/>
  <c r="A66" i="18"/>
  <c r="A65" i="18"/>
  <c r="A64" i="18"/>
  <c r="A63" i="18"/>
  <c r="A62" i="18"/>
  <c r="A61" i="18"/>
  <c r="A60" i="18"/>
  <c r="A59" i="18"/>
  <c r="A58" i="18"/>
  <c r="A57" i="18"/>
  <c r="A56" i="18"/>
  <c r="A55" i="18"/>
  <c r="A54" i="18"/>
  <c r="A53" i="18"/>
  <c r="A52" i="18"/>
  <c r="A51" i="18"/>
  <c r="G26" i="21"/>
  <c r="F26" i="21"/>
  <c r="E26" i="21"/>
  <c r="D26" i="21"/>
  <c r="C26" i="21"/>
  <c r="M9" i="21" a="1"/>
  <c r="M9" i="21" s="1"/>
  <c r="M11" i="21" s="1"/>
  <c r="L9" i="21" a="1"/>
  <c r="L9" i="21" s="1"/>
  <c r="L11" i="21" s="1"/>
  <c r="K9" i="21" a="1"/>
  <c r="K9" i="21" s="1"/>
  <c r="J9" i="21" a="1"/>
  <c r="J9" i="21" s="1"/>
  <c r="I9" i="21" a="1"/>
  <c r="I9" i="21" s="1"/>
  <c r="H9" i="21" a="1"/>
  <c r="H9" i="21" s="1"/>
  <c r="G9" i="21" a="1"/>
  <c r="G9" i="21" s="1"/>
  <c r="F9" i="21" a="1"/>
  <c r="F9" i="21" s="1"/>
  <c r="E9" i="21" a="1"/>
  <c r="E9" i="21" s="1"/>
  <c r="E11" i="21" s="1"/>
  <c r="D9" i="21" a="1"/>
  <c r="D9" i="21" s="1"/>
  <c r="C9" i="21" a="1"/>
  <c r="C9" i="21" s="1"/>
  <c r="B9" i="21" a="1"/>
  <c r="B9" i="21" s="1"/>
  <c r="H2" i="18"/>
  <c r="D5" i="21" s="1"/>
  <c r="N11" i="18"/>
  <c r="N12" i="18"/>
  <c r="L5" i="21"/>
  <c r="J10" i="21"/>
  <c r="C10" i="21"/>
  <c r="D10" i="21"/>
  <c r="E10" i="21"/>
  <c r="F10" i="21"/>
  <c r="G10" i="21"/>
  <c r="H10" i="21"/>
  <c r="I10" i="21"/>
  <c r="K10" i="21"/>
  <c r="L10" i="21"/>
  <c r="M10" i="21"/>
  <c r="B10" i="21"/>
  <c r="N7" i="18"/>
  <c r="O7" i="18" s="1"/>
  <c r="N8" i="18"/>
  <c r="O8" i="18" s="1"/>
  <c r="N9" i="18"/>
  <c r="O9" i="18" s="1"/>
  <c r="N10" i="18"/>
  <c r="O10" i="18" s="1"/>
  <c r="N6" i="18"/>
  <c r="O6" i="18" s="1"/>
  <c r="H26" i="21" l="1"/>
  <c r="I26" i="21"/>
  <c r="K26" i="21"/>
  <c r="L26" i="21"/>
  <c r="M26" i="21"/>
  <c r="J26" i="21"/>
  <c r="I18" i="21"/>
  <c r="J18" i="21"/>
  <c r="L18" i="21"/>
  <c r="L21" i="21" s="1"/>
  <c r="M18" i="21"/>
  <c r="M21" i="21" s="1"/>
  <c r="F18" i="21"/>
  <c r="E5" i="21"/>
  <c r="M69" i="21" s="1"/>
  <c r="G11" i="21"/>
  <c r="F11" i="21"/>
  <c r="K11" i="21"/>
  <c r="N9" i="21"/>
  <c r="N10" i="21"/>
  <c r="J11" i="21"/>
  <c r="H11" i="21"/>
  <c r="I11" i="21"/>
  <c r="C11" i="21"/>
  <c r="D11" i="21"/>
  <c r="B11" i="21"/>
  <c r="N26" i="21" l="1"/>
  <c r="O26" i="21" s="1"/>
  <c r="C18" i="21"/>
  <c r="G18" i="21"/>
  <c r="N16" i="21"/>
  <c r="O16" i="21" s="1"/>
  <c r="E18" i="21"/>
  <c r="E21" i="21" s="1"/>
  <c r="D18" i="21"/>
  <c r="D21" i="21" s="1"/>
  <c r="K18" i="21"/>
  <c r="H18" i="21"/>
  <c r="H21" i="21" s="1"/>
  <c r="B18" i="21"/>
  <c r="N14" i="21"/>
  <c r="G21" i="21"/>
  <c r="J21" i="21"/>
  <c r="F21" i="21"/>
  <c r="K67" i="21" a="1"/>
  <c r="K67" i="21" s="1"/>
  <c r="K21" i="21"/>
  <c r="H69" i="21"/>
  <c r="D69" i="21"/>
  <c r="E69" i="21"/>
  <c r="F69" i="21"/>
  <c r="G69" i="21"/>
  <c r="I69" i="21"/>
  <c r="J69" i="21"/>
  <c r="C69" i="21"/>
  <c r="B69" i="21"/>
  <c r="K69" i="21"/>
  <c r="L69" i="21"/>
  <c r="C21" i="21"/>
  <c r="I21" i="21"/>
  <c r="M67" i="21" a="1"/>
  <c r="M67" i="21" s="1"/>
  <c r="I67" i="21" a="1"/>
  <c r="I67" i="21" s="1"/>
  <c r="L67" i="21" a="1"/>
  <c r="L67" i="21" s="1"/>
  <c r="J67" i="21" a="1"/>
  <c r="J67" i="21" s="1"/>
  <c r="G67" i="21" a="1"/>
  <c r="G67" i="21" s="1"/>
  <c r="D67" i="21" a="1"/>
  <c r="D67" i="21" s="1"/>
  <c r="F67" i="21" a="1"/>
  <c r="F67" i="21" s="1"/>
  <c r="C67" i="21" a="1"/>
  <c r="C67" i="21" s="1"/>
  <c r="H67" i="21" a="1"/>
  <c r="H67" i="21" s="1"/>
  <c r="B67" i="21" a="1"/>
  <c r="B67" i="21" s="1"/>
  <c r="E67" i="21" a="1"/>
  <c r="E67" i="21" s="1"/>
  <c r="I18" i="18"/>
  <c r="N5" i="21"/>
  <c r="I25" i="21" s="1"/>
  <c r="N11" i="21"/>
  <c r="C23" i="21" s="1"/>
  <c r="N18" i="21" l="1"/>
  <c r="O14" i="21"/>
  <c r="B21" i="21"/>
  <c r="C20" i="21"/>
  <c r="D20" i="21"/>
  <c r="E20" i="21"/>
  <c r="F20" i="21"/>
  <c r="G20" i="21"/>
  <c r="H20" i="21"/>
  <c r="I20" i="21"/>
  <c r="J20" i="21"/>
  <c r="K20" i="21"/>
  <c r="L20" i="21"/>
  <c r="M20" i="21"/>
  <c r="B20" i="21"/>
  <c r="B22" i="21" s="1"/>
  <c r="C22" i="21"/>
  <c r="K68" i="21"/>
  <c r="E68" i="21"/>
  <c r="H68" i="21"/>
  <c r="F68" i="21"/>
  <c r="G68" i="21"/>
  <c r="D68" i="21"/>
  <c r="J68" i="21"/>
  <c r="L68" i="21"/>
  <c r="C68" i="21"/>
  <c r="I68" i="21"/>
  <c r="M68" i="21"/>
  <c r="B68" i="21"/>
  <c r="N67" i="21"/>
  <c r="N68" i="21" s="1"/>
  <c r="M23" i="21"/>
  <c r="K23" i="21"/>
  <c r="I23" i="21"/>
  <c r="G23" i="21"/>
  <c r="F23" i="21"/>
  <c r="D23" i="21"/>
  <c r="L23" i="21"/>
  <c r="J23" i="21"/>
  <c r="H23" i="21"/>
  <c r="E23" i="21"/>
  <c r="B23" i="21"/>
  <c r="E25" i="21"/>
  <c r="C13" i="21"/>
  <c r="D25" i="21"/>
  <c r="F13" i="21"/>
  <c r="H13" i="21"/>
  <c r="H25" i="21"/>
  <c r="L13" i="21"/>
  <c r="J15" i="21"/>
  <c r="M13" i="21"/>
  <c r="G25" i="21"/>
  <c r="G15" i="21"/>
  <c r="F15" i="21"/>
  <c r="K25" i="21"/>
  <c r="M15" i="21"/>
  <c r="M25" i="21"/>
  <c r="L15" i="21"/>
  <c r="F25" i="21"/>
  <c r="K15" i="21"/>
  <c r="J13" i="21"/>
  <c r="G13" i="21"/>
  <c r="L25" i="21"/>
  <c r="E13" i="21"/>
  <c r="E15" i="21"/>
  <c r="C15" i="21"/>
  <c r="H15" i="21"/>
  <c r="K13" i="21"/>
  <c r="D13" i="21"/>
  <c r="J25" i="21"/>
  <c r="I15" i="21"/>
  <c r="B13" i="21"/>
  <c r="B15" i="21"/>
  <c r="C25" i="21"/>
  <c r="I13" i="21"/>
  <c r="B25" i="21"/>
  <c r="D15" i="21"/>
  <c r="D22" i="21" l="1"/>
  <c r="D17" i="21"/>
  <c r="D66" i="21" s="1"/>
  <c r="B70" i="21"/>
  <c r="C70" i="21"/>
  <c r="D70" i="21"/>
  <c r="E70" i="21"/>
  <c r="F70" i="21"/>
  <c r="G70" i="21"/>
  <c r="H70" i="21"/>
  <c r="I70" i="21"/>
  <c r="J70" i="21"/>
  <c r="K70" i="21"/>
  <c r="L70" i="21"/>
  <c r="M70" i="21"/>
  <c r="C17" i="21"/>
  <c r="C66" i="21" s="1"/>
  <c r="I17" i="21"/>
  <c r="I66" i="21" s="1"/>
  <c r="H17" i="21"/>
  <c r="H66" i="21" s="1"/>
  <c r="B17" i="21"/>
  <c r="L17" i="21"/>
  <c r="L66" i="21" s="1"/>
  <c r="E17" i="21"/>
  <c r="E66" i="21" s="1"/>
  <c r="G17" i="21"/>
  <c r="G66" i="21" s="1"/>
  <c r="F17" i="21"/>
  <c r="F66" i="21" s="1"/>
  <c r="K17" i="21"/>
  <c r="K66" i="21" s="1"/>
  <c r="M17" i="21"/>
  <c r="M66" i="21" s="1"/>
  <c r="J17" i="21"/>
  <c r="J66" i="21" s="1"/>
  <c r="N25" i="21"/>
  <c r="N15" i="21"/>
  <c r="N13" i="21"/>
  <c r="B66" i="21" l="1"/>
  <c r="C19" i="21"/>
  <c r="C71" i="21" s="1"/>
  <c r="D19" i="21"/>
  <c r="D71" i="21" s="1"/>
  <c r="E19" i="21"/>
  <c r="E71" i="21" s="1"/>
  <c r="F19" i="21"/>
  <c r="F71" i="21" s="1"/>
  <c r="G19" i="21"/>
  <c r="G71" i="21" s="1"/>
  <c r="H19" i="21"/>
  <c r="H71" i="21" s="1"/>
  <c r="I19" i="21"/>
  <c r="I71" i="21" s="1"/>
  <c r="J19" i="21"/>
  <c r="J71" i="21" s="1"/>
  <c r="K19" i="21"/>
  <c r="K71" i="21" s="1"/>
  <c r="L19" i="21"/>
  <c r="L71" i="21" s="1"/>
  <c r="M19" i="21"/>
  <c r="N19" i="21" s="1"/>
  <c r="B19" i="21"/>
  <c r="B71" i="21" s="1"/>
  <c r="I5" i="21" a="1"/>
  <c r="I5" i="21" s="1"/>
  <c r="I20" i="18" s="1"/>
  <c r="E22" i="21"/>
  <c r="N17" i="21"/>
  <c r="M71" i="21" l="1"/>
  <c r="F22" i="21"/>
  <c r="G22" i="21" l="1"/>
  <c r="H22" i="21" l="1"/>
  <c r="I22" i="21" l="1"/>
  <c r="J22" i="21" l="1"/>
  <c r="K22" i="21" l="1"/>
  <c r="L22" i="21" l="1"/>
  <c r="M22" i="21" l="1"/>
  <c r="N20" i="21"/>
  <c r="O20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Florian Abry</author>
  </authors>
  <commentList>
    <comment ref="H2" authorId="0" shapeId="0" xr:uid="{5CFDC77B-F88E-4650-9CD1-1199DC2C03FC}">
      <text>
        <r>
          <rPr>
            <b/>
            <sz val="9"/>
            <color indexed="81"/>
            <rFont val="Segoe UI"/>
            <charset val="1"/>
          </rPr>
          <t>Florian Abry:</t>
        </r>
        <r>
          <rPr>
            <sz val="9"/>
            <color indexed="81"/>
            <rFont val="Segoe UI"/>
            <charset val="1"/>
          </rPr>
          <t xml:space="preserve">
Not part of the production KPI. Personal best practice to have a healthy pipeline: try to have at least as much 1st communication as half the number of research</t>
        </r>
      </text>
    </comment>
    <comment ref="A15" authorId="0" shapeId="0" xr:uid="{12CC88D4-620C-4793-83D4-87CA79160867}">
      <text>
        <r>
          <rPr>
            <b/>
            <sz val="9"/>
            <color indexed="81"/>
            <rFont val="Tahoma"/>
            <family val="2"/>
          </rPr>
          <t>Florian Abry:</t>
        </r>
        <r>
          <rPr>
            <sz val="9"/>
            <color indexed="81"/>
            <rFont val="Tahoma"/>
            <family val="2"/>
          </rPr>
          <t xml:space="preserve">
This table feeds the datas. 
Chose an action from the pull down menu. The type and the date will autopopulate..
Only Search, Grants, Dead, Refusal and IPER count toward production.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Florian Abry</author>
  </authors>
  <commentList>
    <comment ref="L5" authorId="0" shapeId="0" xr:uid="{85A73C6A-2A4A-43E4-8CA8-2776F9B44824}">
      <text>
        <r>
          <rPr>
            <b/>
            <sz val="9"/>
            <color indexed="81"/>
            <rFont val="Segoe UI"/>
            <charset val="1"/>
          </rPr>
          <t>Florian Abry:</t>
        </r>
        <r>
          <rPr>
            <sz val="9"/>
            <color indexed="81"/>
            <rFont val="Segoe UI"/>
            <charset val="1"/>
          </rPr>
          <t xml:space="preserve">
Not counting compensation days</t>
        </r>
      </text>
    </comment>
    <comment ref="N5" authorId="0" shapeId="0" xr:uid="{5C21D008-7942-43CB-AD99-83576C01EBCF}">
      <text>
        <r>
          <rPr>
            <b/>
            <sz val="9"/>
            <color indexed="81"/>
            <rFont val="Segoe UI"/>
            <charset val="1"/>
          </rPr>
          <t>Florian Abry:</t>
        </r>
        <r>
          <rPr>
            <sz val="9"/>
            <color indexed="81"/>
            <rFont val="Segoe UI"/>
            <charset val="1"/>
          </rPr>
          <t xml:space="preserve">
Compensation days included</t>
        </r>
      </text>
    </comment>
    <comment ref="B30" authorId="0" shapeId="0" xr:uid="{7F4D811B-30F9-4366-B3BF-7BF70C308B84}">
      <text>
        <r>
          <rPr>
            <b/>
            <sz val="9"/>
            <color indexed="81"/>
            <rFont val="Tahoma"/>
            <charset val="1"/>
          </rPr>
          <t>Florian Abry:</t>
        </r>
        <r>
          <rPr>
            <sz val="9"/>
            <color indexed="81"/>
            <rFont val="Tahoma"/>
            <charset val="1"/>
          </rPr>
          <t xml:space="preserve">
Switch the data representation for the Production objective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<sst xmlns="http://schemas.openxmlformats.org/spreadsheetml/2006/main" count="796" uniqueCount="121">
  <si>
    <t>January</t>
  </si>
  <si>
    <t>February</t>
  </si>
  <si>
    <t>March</t>
  </si>
  <si>
    <t xml:space="preserve">April 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</si>
  <si>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</si>
  <si>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</si>
  <si>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</si>
  <si>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</si>
  <si>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</si>
  <si>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</si>
  <si>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</si>
  <si>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</si>
  <si>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Date</t>
  </si>
  <si>
    <t>IPER</t>
  </si>
  <si>
    <t>Location</t>
  </si>
  <si>
    <t>Holiday Name</t>
  </si>
  <si>
    <t>Berlin (DE)</t>
  </si>
  <si>
    <t>New Year's Day</t>
  </si>
  <si>
    <t>Good Friday</t>
  </si>
  <si>
    <t>Easter Monday</t>
  </si>
  <si>
    <t>Labour Day</t>
  </si>
  <si>
    <t>Ascension Day</t>
  </si>
  <si>
    <t>Whit Monday</t>
  </si>
  <si>
    <t>German Unity Day</t>
  </si>
  <si>
    <t>Christmas Day</t>
  </si>
  <si>
    <t>Boxing Day</t>
  </si>
  <si>
    <t>Munich (DE)</t>
  </si>
  <si>
    <t>Epiphany</t>
  </si>
  <si>
    <t>Assumption Day</t>
  </si>
  <si>
    <t>All Saints' Day</t>
  </si>
  <si>
    <t>The Hague (NL)</t>
  </si>
  <si>
    <t>King's Day</t>
  </si>
  <si>
    <t>Liberation Day</t>
  </si>
  <si>
    <t>Year</t>
  </si>
  <si>
    <t>⚙ Settings</t>
  </si>
  <si>
    <t>Goals</t>
  </si>
  <si>
    <t>1st Comm'</t>
  </si>
  <si>
    <t>Compensation</t>
  </si>
  <si>
    <t>Holidays</t>
  </si>
  <si>
    <t>Parental</t>
  </si>
  <si>
    <t>Special</t>
  </si>
  <si>
    <t>Sickness</t>
  </si>
  <si>
    <t>Working days</t>
  </si>
  <si>
    <t>Compensation days</t>
  </si>
  <si>
    <t>Parental leave</t>
  </si>
  <si>
    <t>Special leave</t>
  </si>
  <si>
    <t>Sick days</t>
  </si>
  <si>
    <t>Total worked days</t>
  </si>
  <si>
    <t>Total</t>
  </si>
  <si>
    <t>Diff with Plan</t>
  </si>
  <si>
    <t>Expected
Absence</t>
  </si>
  <si>
    <t>Predicted Productivity</t>
  </si>
  <si>
    <t>Productivity YTD</t>
  </si>
  <si>
    <t>Days Off</t>
  </si>
  <si>
    <t>Expected Absence</t>
  </si>
  <si>
    <t>Expected Workdays</t>
  </si>
  <si>
    <t>Opposition</t>
  </si>
  <si>
    <t>Other Activities</t>
  </si>
  <si>
    <t>Action</t>
  </si>
  <si>
    <t>Type</t>
  </si>
  <si>
    <t>Grant</t>
  </si>
  <si>
    <t>Search</t>
  </si>
  <si>
    <t>Intermediate Communication</t>
  </si>
  <si>
    <t>1st Communication</t>
  </si>
  <si>
    <t>Dead</t>
  </si>
  <si>
    <t>Refusal</t>
  </si>
  <si>
    <t>Other</t>
  </si>
  <si>
    <t>File# (Optional)</t>
  </si>
  <si>
    <t>Comment (Optional)</t>
  </si>
  <si>
    <t>1st Comm Done</t>
  </si>
  <si>
    <t>1st Comm Objectives</t>
  </si>
  <si>
    <t>Production</t>
  </si>
  <si>
    <t>Cumulated Results</t>
  </si>
  <si>
    <t>Achievement</t>
  </si>
  <si>
    <t>Cumulated Achievement (%)</t>
  </si>
  <si>
    <t>Cumulated Worked Days (%)</t>
  </si>
  <si>
    <t>Calculation Table. Edit at your own risks!</t>
  </si>
  <si>
    <t>Edits on value should be done in the Imput table</t>
  </si>
  <si>
    <t>Production Tracking</t>
  </si>
  <si>
    <t>Additional Metrics (does not count toward production)</t>
  </si>
  <si>
    <t>Cumulated Objective (Datas)</t>
  </si>
  <si>
    <t>Production Objective</t>
  </si>
  <si>
    <t>Production Done</t>
  </si>
  <si>
    <t>Products</t>
  </si>
  <si>
    <t>Objective Curve</t>
  </si>
  <si>
    <t>Cumulated Production (Linear)</t>
  </si>
  <si>
    <t>Total work days (corrected)</t>
  </si>
  <si>
    <t>Cumulated Production (Corrected)</t>
  </si>
  <si>
    <t>Previsional (recommended)</t>
  </si>
  <si>
    <t>Production (Corrected)</t>
  </si>
  <si>
    <t>Production (Linear)</t>
  </si>
  <si>
    <t>Helper: Cumulated Progress</t>
  </si>
  <si>
    <t>Productivity</t>
  </si>
  <si>
    <t>Datas for graph swuitch</t>
  </si>
  <si>
    <t>Results</t>
  </si>
  <si>
    <t>Page under construction.</t>
  </si>
  <si>
    <t>Contact florian.abry@gmail.com if you have questions.</t>
  </si>
  <si>
    <t>Pervisional Planning</t>
  </si>
  <si>
    <t>Document Information</t>
  </si>
  <si>
    <t>Author</t>
  </si>
  <si>
    <t>Contact</t>
  </si>
  <si>
    <t>florian.abry@gmail.com</t>
  </si>
  <si>
    <t>Version</t>
  </si>
  <si>
    <t>Published</t>
  </si>
  <si>
    <t>Last Updated</t>
  </si>
  <si>
    <t>Changelog</t>
  </si>
  <si>
    <t>Description</t>
  </si>
  <si>
    <t>F. Abry</t>
  </si>
  <si>
    <t>Initial release</t>
  </si>
  <si>
    <t>1.0</t>
  </si>
  <si>
    <t>April 2026</t>
  </si>
  <si>
    <t>Authors</t>
  </si>
  <si>
    <t>Jennifer Biscarat, Florian Abry, with the help of Claude AI for tricky formulas.</t>
  </si>
  <si>
    <t>Example Sheet:</t>
  </si>
  <si>
    <t>Search Types</t>
  </si>
  <si>
    <t>Examination Types</t>
  </si>
  <si>
    <t>Examination</t>
  </si>
  <si>
    <t>Search Objective</t>
  </si>
  <si>
    <t>Search Done</t>
  </si>
  <si>
    <t>Examination Objective</t>
  </si>
  <si>
    <t>Examination Done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</si>
</sst>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mm"/>
  </numFmts>
  <fonts count="29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name val="Arial"/>
      <family val="2"/>
    </font>
    <font>
      <b/>
      <sz val="12"/>
      <color rgb="FFFFFFFF"/>
      <name val="Arial"/>
    </font>
    <font>
      <b/>
      <sz val="11"/>
      <color rgb="FF215967"/>
      <name val="Arial"/>
    </font>
    <font>
      <sz val="12"/>
      <color rgb="FF000000"/>
      <name val="Arial"/>
      <family val="2"/>
    </font>
    <font>
      <b/>
      <sz val="12"/>
      <color rgb="FF000000"/>
      <name val="Arial"/>
    </font>
    <font>
      <b/>
      <sz val="12"/>
      <color theme="0"/>
      <name val="Arial"/>
      <family val="2"/>
    </font>
    <font>
      <b/>
      <sz val="11"/>
      <color rgb="FF215967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sz val="9"/>
      <color indexed="81"/>
      <name val="Segoe UI"/>
      <charset val="1"/>
    </font>
    <font>
      <b/>
      <sz val="12"/>
      <color rgb="FFFF0000"/>
      <name val="Arial"/>
      <family val="2"/>
    </font>
    <font>
      <b/>
      <sz val="9"/>
      <color indexed="81"/>
      <name val="Segoe UI"/>
      <charset val="1"/>
    </font>
    <font>
      <sz val="20"/>
      <color theme="1"/>
      <name val="Arial"/>
      <family val="2"/>
    </font>
    <font>
      <sz val="10"/>
      <color theme="1"/>
      <name val="Arial"/>
      <family val="2"/>
    </font>
    <font>
      <sz val="9"/>
      <color rgb="FFAAAAAA"/>
      <name val="Arial"/>
      <family val="2"/>
    </font>
    <font>
      <b/>
      <i/>
      <sz val="9"/>
      <color theme="1" tint="0.34998626667073579"/>
      <name val="Arial"/>
      <family val="2"/>
    </font>
    <font>
      <b/>
      <sz val="10"/>
      <color theme="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20"/>
      <color rgb="FF60497A"/>
      <name val="Calibri"/>
      <family val="2"/>
    </font>
    <font>
      <b/>
      <sz val="12"/>
      <color rgb="FFFFFFFF"/>
      <name val="Calibri"/>
      <family val="2"/>
    </font>
    <font>
      <sz val="11"/>
      <color rgb="FF215967"/>
      <name val="Calibri"/>
      <family val="2"/>
    </font>
    <font>
      <b/>
      <sz val="11"/>
      <color rgb="FF215967"/>
      <name val="Calibri"/>
      <family val="2"/>
    </font>
    <font>
      <sz val="11"/>
      <color theme="1"/>
      <name val="Calibri"/>
      <family val="2"/>
    </font>
    <font>
      <b/>
      <sz val="11"/>
      <color rgb="FFFFFFFF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215967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EBF3FB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0497A"/>
        <bgColor indexed="64"/>
      </patternFill>
    </fill>
    <fill>
      <patternFill patternType="solid">
        <fgColor rgb="FF40315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215967"/>
      </left>
      <right style="thin">
        <color rgb="FF215967"/>
      </right>
      <top style="thin">
        <color rgb="FF215967"/>
      </top>
      <bottom style="thin">
        <color rgb="FF215967"/>
      </bottom>
      <diagonal/>
    </border>
    <border>
      <left style="thin">
        <color rgb="FF215967"/>
      </left>
      <right/>
      <top style="thin">
        <color rgb="FF215967"/>
      </top>
      <bottom style="thin">
        <color rgb="FF21596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rgb="FF215967"/>
      </right>
      <top style="medium">
        <color indexed="64"/>
      </top>
      <bottom style="medium">
        <color indexed="64"/>
      </bottom>
      <diagonal/>
    </border>
    <border>
      <left style="thin">
        <color rgb="FF215967"/>
      </left>
      <right style="thin">
        <color rgb="FF215967"/>
      </right>
      <top style="medium">
        <color indexed="64"/>
      </top>
      <bottom style="medium">
        <color indexed="64"/>
      </bottom>
      <diagonal/>
    </border>
    <border>
      <left style="thin">
        <color rgb="FF215967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215967"/>
      </right>
      <top style="thin">
        <color rgb="FF215967"/>
      </top>
      <bottom style="thin">
        <color rgb="FF21596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215967"/>
      </right>
      <top style="thin">
        <color rgb="FF215967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215967"/>
      </right>
      <top style="medium">
        <color indexed="64"/>
      </top>
      <bottom style="thin">
        <color rgb="FF215967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215967"/>
      </right>
      <top/>
      <bottom/>
      <diagonal/>
    </border>
    <border>
      <left style="medium">
        <color indexed="64"/>
      </left>
      <right style="thin">
        <color rgb="FF215967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B3A2C7"/>
      </left>
      <right style="thin">
        <color rgb="FFB3A2C7"/>
      </right>
      <top style="thin">
        <color rgb="FFB3A2C7"/>
      </top>
      <bottom style="thin">
        <color rgb="FFB3A2C7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142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1" fontId="0" fillId="0" borderId="0" xfId="0" applyNumberFormat="1"/>
    <xf numFmtId="1" fontId="1" fillId="0" borderId="0" xfId="0" applyNumberFormat="1" applyFont="1"/>
    <xf numFmtId="14" fontId="0" fillId="0" borderId="0" xfId="0" applyNumberFormat="1"/>
    <xf numFmtId="0" fontId="6" fillId="4" borderId="6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/>
    </xf>
    <xf numFmtId="0" fontId="10" fillId="4" borderId="6" xfId="0" applyFont="1" applyFill="1" applyBorder="1" applyAlignment="1">
      <alignment horizontal="left"/>
    </xf>
    <xf numFmtId="0" fontId="10" fillId="4" borderId="6" xfId="0" applyFont="1" applyFill="1" applyBorder="1" applyAlignment="1">
      <alignment horizontal="center"/>
    </xf>
    <xf numFmtId="0" fontId="1" fillId="7" borderId="1" xfId="0" applyFont="1" applyFill="1" applyBorder="1"/>
    <xf numFmtId="0" fontId="8" fillId="7" borderId="1" xfId="0" applyFont="1" applyFill="1" applyBorder="1" applyAlignment="1">
      <alignment horizontal="right"/>
    </xf>
    <xf numFmtId="0" fontId="11" fillId="7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center" vertical="center"/>
    </xf>
    <xf numFmtId="0" fontId="0" fillId="0" borderId="9" xfId="0" applyBorder="1"/>
    <xf numFmtId="0" fontId="1" fillId="0" borderId="10" xfId="0" applyFont="1" applyBorder="1"/>
    <xf numFmtId="0" fontId="1" fillId="0" borderId="5" xfId="0" applyFont="1" applyBorder="1"/>
    <xf numFmtId="0" fontId="1" fillId="0" borderId="11" xfId="0" applyFont="1" applyBorder="1"/>
    <xf numFmtId="164" fontId="0" fillId="0" borderId="8" xfId="0" applyNumberFormat="1" applyBorder="1"/>
    <xf numFmtId="0" fontId="6" fillId="4" borderId="13" xfId="0" applyFont="1" applyFill="1" applyBorder="1" applyAlignment="1">
      <alignment horizontal="center"/>
    </xf>
    <xf numFmtId="0" fontId="6" fillId="4" borderId="14" xfId="0" applyFont="1" applyFill="1" applyBorder="1" applyAlignment="1">
      <alignment horizontal="center"/>
    </xf>
    <xf numFmtId="0" fontId="10" fillId="4" borderId="15" xfId="0" applyFont="1" applyFill="1" applyBorder="1" applyAlignment="1">
      <alignment horizontal="center"/>
    </xf>
    <xf numFmtId="0" fontId="10" fillId="4" borderId="16" xfId="0" applyFont="1" applyFill="1" applyBorder="1" applyAlignment="1">
      <alignment horizontal="left"/>
    </xf>
    <xf numFmtId="0" fontId="0" fillId="0" borderId="17" xfId="0" applyBorder="1" applyAlignment="1">
      <alignment horizontal="center" vertical="center"/>
    </xf>
    <xf numFmtId="0" fontId="10" fillId="4" borderId="18" xfId="0" applyFont="1" applyFill="1" applyBorder="1" applyAlignment="1">
      <alignment horizontal="left"/>
    </xf>
    <xf numFmtId="1" fontId="0" fillId="7" borderId="19" xfId="0" applyNumberFormat="1" applyFill="1" applyBorder="1" applyAlignment="1">
      <alignment horizontal="center" vertical="center"/>
    </xf>
    <xf numFmtId="1" fontId="0" fillId="7" borderId="20" xfId="0" applyNumberFormat="1" applyFill="1" applyBorder="1" applyAlignment="1">
      <alignment horizontal="center" vertical="center"/>
    </xf>
    <xf numFmtId="0" fontId="10" fillId="4" borderId="21" xfId="0" applyFont="1" applyFill="1" applyBorder="1" applyAlignment="1">
      <alignment horizontal="left"/>
    </xf>
    <xf numFmtId="1" fontId="7" fillId="0" borderId="22" xfId="0" applyNumberFormat="1" applyFont="1" applyBorder="1" applyAlignment="1">
      <alignment horizontal="center" vertical="center"/>
    </xf>
    <xf numFmtId="1" fontId="0" fillId="0" borderId="23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" fontId="0" fillId="7" borderId="22" xfId="0" applyNumberFormat="1" applyFill="1" applyBorder="1" applyAlignment="1">
      <alignment horizontal="center" vertical="center"/>
    </xf>
    <xf numFmtId="1" fontId="0" fillId="7" borderId="23" xfId="0" applyNumberFormat="1" applyFill="1" applyBorder="1" applyAlignment="1">
      <alignment horizontal="center" vertical="center"/>
    </xf>
    <xf numFmtId="1" fontId="1" fillId="7" borderId="19" xfId="0" applyNumberFormat="1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right"/>
    </xf>
    <xf numFmtId="9" fontId="0" fillId="7" borderId="19" xfId="1" applyFont="1" applyFill="1" applyBorder="1" applyAlignment="1">
      <alignment horizontal="center" vertical="center"/>
    </xf>
    <xf numFmtId="0" fontId="0" fillId="0" borderId="28" xfId="0" applyBorder="1"/>
    <xf numFmtId="1" fontId="0" fillId="7" borderId="29" xfId="0" applyNumberFormat="1" applyFill="1" applyBorder="1" applyAlignment="1">
      <alignment horizontal="center" vertical="center"/>
    </xf>
    <xf numFmtId="1" fontId="0" fillId="7" borderId="30" xfId="0" applyNumberForma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left"/>
    </xf>
    <xf numFmtId="9" fontId="0" fillId="0" borderId="31" xfId="1" applyFont="1" applyBorder="1"/>
    <xf numFmtId="9" fontId="0" fillId="0" borderId="32" xfId="1" applyFont="1" applyBorder="1"/>
    <xf numFmtId="0" fontId="0" fillId="0" borderId="31" xfId="0" applyBorder="1"/>
    <xf numFmtId="0" fontId="10" fillId="4" borderId="33" xfId="0" applyFont="1" applyFill="1" applyBorder="1" applyAlignment="1">
      <alignment horizontal="left"/>
    </xf>
    <xf numFmtId="0" fontId="10" fillId="4" borderId="34" xfId="0" applyFont="1" applyFill="1" applyBorder="1" applyAlignment="1">
      <alignment horizontal="left"/>
    </xf>
    <xf numFmtId="9" fontId="0" fillId="7" borderId="22" xfId="1" applyFont="1" applyFill="1" applyBorder="1" applyAlignment="1">
      <alignment horizontal="center" vertical="center"/>
    </xf>
    <xf numFmtId="9" fontId="1" fillId="7" borderId="32" xfId="1" applyFont="1" applyFill="1" applyBorder="1" applyAlignment="1">
      <alignment horizontal="center" vertical="center"/>
    </xf>
    <xf numFmtId="1" fontId="0" fillId="7" borderId="3" xfId="0" applyNumberFormat="1" applyFill="1" applyBorder="1" applyAlignment="1">
      <alignment horizontal="center" vertical="center"/>
    </xf>
    <xf numFmtId="0" fontId="10" fillId="4" borderId="35" xfId="0" applyFont="1" applyFill="1" applyBorder="1" applyAlignment="1">
      <alignment horizontal="left"/>
    </xf>
    <xf numFmtId="1" fontId="0" fillId="7" borderId="2" xfId="0" applyNumberFormat="1" applyFill="1" applyBorder="1" applyAlignment="1">
      <alignment horizontal="center" vertical="center"/>
    </xf>
    <xf numFmtId="0" fontId="10" fillId="4" borderId="36" xfId="0" applyFont="1" applyFill="1" applyBorder="1" applyAlignment="1">
      <alignment horizontal="left"/>
    </xf>
    <xf numFmtId="1" fontId="0" fillId="7" borderId="37" xfId="0" applyNumberFormat="1" applyFill="1" applyBorder="1" applyAlignment="1">
      <alignment horizontal="center" vertical="center"/>
    </xf>
    <xf numFmtId="1" fontId="0" fillId="7" borderId="38" xfId="0" applyNumberFormat="1" applyFill="1" applyBorder="1" applyAlignment="1">
      <alignment horizontal="center" vertical="center"/>
    </xf>
    <xf numFmtId="0" fontId="10" fillId="4" borderId="39" xfId="0" applyFont="1" applyFill="1" applyBorder="1" applyAlignment="1">
      <alignment horizontal="left"/>
    </xf>
    <xf numFmtId="1" fontId="0" fillId="7" borderId="9" xfId="0" applyNumberFormat="1" applyFill="1" applyBorder="1" applyAlignment="1">
      <alignment horizontal="center" vertical="center"/>
    </xf>
    <xf numFmtId="0" fontId="0" fillId="0" borderId="27" xfId="0" applyBorder="1"/>
    <xf numFmtId="1" fontId="1" fillId="7" borderId="1" xfId="0" applyNumberFormat="1" applyFont="1" applyFill="1" applyBorder="1" applyAlignment="1">
      <alignment horizontal="center" vertical="center"/>
    </xf>
    <xf numFmtId="0" fontId="18" fillId="0" borderId="0" xfId="0" applyFont="1"/>
    <xf numFmtId="9" fontId="0" fillId="0" borderId="0" xfId="1" applyFont="1" applyBorder="1"/>
    <xf numFmtId="0" fontId="10" fillId="4" borderId="13" xfId="0" applyFont="1" applyFill="1" applyBorder="1" applyAlignment="1">
      <alignment horizontal="left"/>
    </xf>
    <xf numFmtId="1" fontId="0" fillId="7" borderId="42" xfId="0" applyNumberFormat="1" applyFill="1" applyBorder="1" applyAlignment="1">
      <alignment horizontal="center" vertical="center"/>
    </xf>
    <xf numFmtId="2" fontId="0" fillId="7" borderId="41" xfId="0" applyNumberFormat="1" applyFill="1" applyBorder="1" applyAlignment="1">
      <alignment horizontal="center" vertical="center"/>
    </xf>
    <xf numFmtId="0" fontId="19" fillId="8" borderId="0" xfId="0" applyFont="1" applyFill="1" applyAlignment="1">
      <alignment horizontal="left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23" fillId="0" borderId="0" xfId="0" applyFont="1"/>
    <xf numFmtId="0" fontId="24" fillId="13" borderId="0" xfId="0" applyFont="1" applyFill="1"/>
    <xf numFmtId="0" fontId="0" fillId="13" borderId="0" xfId="0" applyFill="1"/>
    <xf numFmtId="0" fontId="26" fillId="4" borderId="1" xfId="0" applyFont="1" applyFill="1" applyBorder="1"/>
    <xf numFmtId="0" fontId="26" fillId="0" borderId="1" xfId="0" applyFont="1" applyBorder="1"/>
    <xf numFmtId="0" fontId="27" fillId="4" borderId="48" xfId="0" applyFont="1" applyFill="1" applyBorder="1"/>
    <xf numFmtId="0" fontId="27" fillId="0" borderId="48" xfId="0" applyFont="1" applyBorder="1"/>
    <xf numFmtId="0" fontId="28" fillId="14" borderId="48" xfId="0" applyFont="1" applyFill="1" applyBorder="1" applyAlignment="1">
      <alignment horizontal="center"/>
    </xf>
    <xf numFmtId="0" fontId="25" fillId="4" borderId="48" xfId="0" applyFont="1" applyFill="1" applyBorder="1" applyAlignment="1">
      <alignment horizontal="center"/>
    </xf>
    <xf numFmtId="0" fontId="25" fillId="4" borderId="48" xfId="0" applyFont="1" applyFill="1" applyBorder="1"/>
    <xf numFmtId="0" fontId="27" fillId="0" borderId="48" xfId="0" applyFont="1" applyBorder="1" applyAlignment="1">
      <alignment horizontal="center"/>
    </xf>
    <xf numFmtId="0" fontId="27" fillId="4" borderId="48" xfId="0" applyFont="1" applyFill="1" applyBorder="1" applyAlignment="1">
      <alignment horizontal="center"/>
    </xf>
    <xf numFmtId="49" fontId="25" fillId="4" borderId="48" xfId="0" applyNumberFormat="1" applyFont="1" applyFill="1" applyBorder="1" applyAlignment="1">
      <alignment horizontal="center"/>
    </xf>
    <xf numFmtId="0" fontId="7" fillId="8" borderId="1" xfId="0" applyFont="1" applyFill="1" applyBorder="1" applyAlignment="1">
      <alignment horizontal="right"/>
    </xf>
    <xf numFmtId="0" fontId="24" fillId="13" borderId="0" xfId="0" applyFont="1" applyFill="1" applyAlignment="1">
      <alignment horizontal="left"/>
    </xf>
    <xf numFmtId="49" fontId="27" fillId="4" borderId="1" xfId="0" applyNumberFormat="1" applyFont="1" applyFill="1" applyBorder="1" applyAlignment="1">
      <alignment horizontal="left"/>
    </xf>
    <xf numFmtId="49" fontId="27" fillId="0" borderId="1" xfId="0" applyNumberFormat="1" applyFont="1" applyBorder="1" applyAlignment="1">
      <alignment horizontal="left"/>
    </xf>
    <xf numFmtId="0" fontId="27" fillId="4" borderId="1" xfId="0" applyFont="1" applyFill="1" applyBorder="1" applyAlignment="1">
      <alignment horizontal="left"/>
    </xf>
    <xf numFmtId="0" fontId="27" fillId="0" borderId="1" xfId="0" applyFont="1" applyBorder="1" applyAlignment="1">
      <alignment horizontal="left"/>
    </xf>
    <xf numFmtId="2" fontId="8" fillId="7" borderId="9" xfId="0" applyNumberFormat="1" applyFont="1" applyFill="1" applyBorder="1" applyAlignment="1">
      <alignment horizontal="center"/>
    </xf>
    <xf numFmtId="2" fontId="8" fillId="7" borderId="8" xfId="0" applyNumberFormat="1" applyFont="1" applyFill="1" applyBorder="1" applyAlignment="1">
      <alignment horizontal="center"/>
    </xf>
    <xf numFmtId="0" fontId="9" fillId="12" borderId="24" xfId="0" applyFont="1" applyFill="1" applyBorder="1" applyAlignment="1">
      <alignment horizontal="center" vertical="center"/>
    </xf>
    <xf numFmtId="0" fontId="9" fillId="12" borderId="25" xfId="0" applyFont="1" applyFill="1" applyBorder="1" applyAlignment="1">
      <alignment horizontal="center" vertical="center"/>
    </xf>
    <xf numFmtId="0" fontId="9" fillId="12" borderId="26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0" fontId="9" fillId="10" borderId="24" xfId="0" applyFont="1" applyFill="1" applyBorder="1" applyAlignment="1">
      <alignment horizontal="center" vertical="center"/>
    </xf>
    <xf numFmtId="0" fontId="9" fillId="10" borderId="25" xfId="0" applyFont="1" applyFill="1" applyBorder="1" applyAlignment="1">
      <alignment horizontal="center" vertical="center"/>
    </xf>
    <xf numFmtId="0" fontId="9" fillId="10" borderId="26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9" fillId="9" borderId="10" xfId="0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19" fillId="8" borderId="0" xfId="0" applyFont="1" applyFill="1" applyAlignment="1">
      <alignment horizontal="center"/>
    </xf>
    <xf numFmtId="0" fontId="20" fillId="5" borderId="33" xfId="0" applyFont="1" applyFill="1" applyBorder="1" applyAlignment="1">
      <alignment horizontal="center"/>
    </xf>
    <xf numFmtId="0" fontId="20" fillId="5" borderId="23" xfId="0" applyFont="1" applyFill="1" applyBorder="1" applyAlignment="1">
      <alignment horizontal="center"/>
    </xf>
    <xf numFmtId="0" fontId="17" fillId="11" borderId="34" xfId="0" applyFont="1" applyFill="1" applyBorder="1" applyAlignment="1">
      <alignment horizontal="center"/>
    </xf>
    <xf numFmtId="0" fontId="17" fillId="11" borderId="20" xfId="0" applyFont="1" applyFill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8" xfId="0" applyBorder="1" applyAlignment="1">
      <alignment horizontal="center"/>
    </xf>
    <xf numFmtId="0" fontId="10" fillId="4" borderId="24" xfId="0" applyFont="1" applyFill="1" applyBorder="1" applyAlignment="1">
      <alignment horizontal="center"/>
    </xf>
    <xf numFmtId="0" fontId="10" fillId="4" borderId="25" xfId="0" applyFont="1" applyFill="1" applyBorder="1" applyAlignment="1">
      <alignment horizontal="center"/>
    </xf>
    <xf numFmtId="0" fontId="10" fillId="4" borderId="26" xfId="0" applyFont="1" applyFill="1" applyBorder="1" applyAlignment="1">
      <alignment horizontal="center"/>
    </xf>
    <xf numFmtId="0" fontId="10" fillId="2" borderId="24" xfId="0" applyFont="1" applyFill="1" applyBorder="1" applyAlignment="1">
      <alignment horizontal="center"/>
    </xf>
    <xf numFmtId="0" fontId="10" fillId="2" borderId="25" xfId="0" applyFont="1" applyFill="1" applyBorder="1" applyAlignment="1">
      <alignment horizontal="center"/>
    </xf>
    <xf numFmtId="0" fontId="10" fillId="2" borderId="2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9" fillId="5" borderId="4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/>
    </xf>
    <xf numFmtId="0" fontId="9" fillId="9" borderId="10" xfId="0" applyFont="1" applyFill="1" applyBorder="1" applyAlignment="1">
      <alignment horizontal="center"/>
    </xf>
    <xf numFmtId="0" fontId="9" fillId="9" borderId="11" xfId="0" applyFont="1" applyFill="1" applyBorder="1" applyAlignment="1">
      <alignment horizontal="center"/>
    </xf>
    <xf numFmtId="0" fontId="9" fillId="6" borderId="9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21">
    <dxf>
      <fill>
        <patternFill patternType="solid">
          <fgColor indexed="64"/>
          <bgColor rgb="FFC6EFCE"/>
        </patternFill>
      </fill>
    </dxf>
    <dxf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C6EFCE"/>
        </patternFill>
      </fill>
    </dxf>
    <dxf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C6EFCE"/>
        </patternFill>
      </fill>
    </dxf>
    <dxf>
      <fill>
        <patternFill patternType="solid">
          <fgColor indexed="64"/>
          <bgColor rgb="FFC6EFCE"/>
        </patternFill>
      </fill>
    </dxf>
    <dxf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C6EFCE"/>
        </patternFill>
      </fill>
    </dxf>
    <dxf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C6EFCE"/>
        </patternFill>
      </fill>
    </dxf>
    <dxf>
      <fill>
        <patternFill patternType="solid">
          <fgColor indexed="64"/>
          <bgColor rgb="FFFFC7CE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1" formatCode="dd\-mmm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E1"/>
      <color rgb="FFFFFF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595959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Search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595959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Done</c:v>
          </c:tx>
          <c:spPr>
            <a:solidFill>
              <a:srgbClr val="4F81BD"/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Details!$B$14:$M$14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B6-4337-A2FE-93A75266D46E}"/>
            </c:ext>
          </c:extLst>
        </c:ser>
        <c:ser>
          <c:idx val="1"/>
          <c:order val="1"/>
          <c:tx>
            <c:v>Objective</c:v>
          </c:tx>
          <c:spPr>
            <a:solidFill>
              <a:srgbClr val="A7C0DE"/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Details!$B$13:$M$13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B6-4337-A2FE-93A75266D4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5507904"/>
        <c:axId val="605524704"/>
      </c:barChart>
      <c:catAx>
        <c:axId val="60550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524704"/>
        <c:crosses val="autoZero"/>
        <c:auto val="1"/>
        <c:lblAlgn val="ctr"/>
        <c:lblOffset val="100"/>
        <c:noMultiLvlLbl val="0"/>
      </c:catAx>
      <c:valAx>
        <c:axId val="605524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507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Productivity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Productivity Objective</c:v>
          </c:tx>
          <c:spPr>
            <a:ln w="28575" cap="rnd">
              <a:solidFill>
                <a:schemeClr val="tx2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(Details!$G$5,Details!$G$5,Details!$G$5,Details!$G$5,Details!$G$5,Details!$G$5,Details!$G$5,Details!$G$5,Details!$G$5,Details!$G$5,Details!$G$5,Details!$G$5)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0B-40FF-905D-45117DD5FC70}"/>
            </c:ext>
          </c:extLst>
        </c:ser>
        <c:ser>
          <c:idx val="1"/>
          <c:order val="1"/>
          <c:tx>
            <c:v>Monthly Prod</c:v>
          </c:tx>
          <c:spPr>
            <a:ln w="28575" cap="rnd">
              <a:solidFill>
                <a:srgbClr val="1F3F99"/>
              </a:solidFill>
              <a:prstDash val="solid"/>
              <a:round/>
            </a:ln>
            <a:effectLst/>
          </c:spPr>
          <c:marker>
            <c:symbol val="circle"/>
            <c:size val="6"/>
            <c:spPr>
              <a:solidFill>
                <a:srgbClr val="1F3F99"/>
              </a:solidFill>
              <a:ln w="9525">
                <a:solidFill>
                  <a:srgbClr val="1F3F99"/>
                </a:solidFill>
                <a:prstDash val="solid"/>
              </a:ln>
              <a:effectLst/>
            </c:spPr>
          </c:marker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Details!$B$21:$M$21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0B-40FF-905D-45117DD5F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49989904"/>
        <c:axId val="1249979344"/>
      </c:lineChart>
      <c:catAx>
        <c:axId val="124998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49979344"/>
        <c:crosses val="autoZero"/>
        <c:auto val="1"/>
        <c:lblAlgn val="ctr"/>
        <c:lblOffset val="100"/>
        <c:noMultiLvlLbl val="0"/>
      </c:catAx>
      <c:valAx>
        <c:axId val="1249979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4998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595959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Examination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595959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Done</c:v>
          </c:tx>
          <c:spPr>
            <a:solidFill>
              <a:srgbClr val="4E6128"/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Details!$B$16:$M$16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AE-492D-885C-B03054A544CC}"/>
            </c:ext>
          </c:extLst>
        </c:ser>
        <c:ser>
          <c:idx val="1"/>
          <c:order val="1"/>
          <c:tx>
            <c:v>Objective</c:v>
          </c:tx>
          <c:spPr>
            <a:solidFill>
              <a:srgbClr val="C3D69B"/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Details!$B$15:$M$15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AE-492D-885C-B03054A54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5529504"/>
        <c:axId val="605543424"/>
      </c:barChart>
      <c:catAx>
        <c:axId val="60552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543424"/>
        <c:crosses val="autoZero"/>
        <c:auto val="1"/>
        <c:lblAlgn val="ctr"/>
        <c:lblOffset val="100"/>
        <c:noMultiLvlLbl val="0"/>
      </c:catAx>
      <c:valAx>
        <c:axId val="60554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529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595959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Total Production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595959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Done</c:v>
          </c:tx>
          <c:spPr>
            <a:solidFill>
              <a:srgbClr val="60497A"/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Details!$B$18:$M$18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5F-4AFF-9A10-8281BF1B4A3B}"/>
            </c:ext>
          </c:extLst>
        </c:ser>
        <c:ser>
          <c:idx val="1"/>
          <c:order val="1"/>
          <c:tx>
            <c:v>Objective</c:v>
          </c:tx>
          <c:spPr>
            <a:solidFill>
              <a:srgbClr val="B3A2C7"/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Details!$B$17:$M$17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5F-4AFF-9A10-8281BF1B4A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5541984"/>
        <c:axId val="605544864"/>
      </c:barChart>
      <c:catAx>
        <c:axId val="60554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544864"/>
        <c:crosses val="autoZero"/>
        <c:auto val="1"/>
        <c:lblAlgn val="ctr"/>
        <c:lblOffset val="100"/>
        <c:noMultiLvlLbl val="0"/>
      </c:catAx>
      <c:valAx>
        <c:axId val="60554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541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595959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Cumulated Production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595959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Cumulated Objective</c:v>
          </c:tx>
          <c:spPr>
            <a:ln w="25400" cap="rnd">
              <a:solidFill>
                <a:srgbClr val="B3A2C7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Details!$B$19:$M$19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59B-47BD-A138-C2C43451D757}"/>
            </c:ext>
          </c:extLst>
        </c:ser>
        <c:ser>
          <c:idx val="1"/>
          <c:order val="1"/>
          <c:tx>
            <c:v>Cumulated Results</c:v>
          </c:tx>
          <c:spPr>
            <a:ln w="25400" cap="rnd">
              <a:solidFill>
                <a:srgbClr val="403152"/>
              </a:solidFill>
              <a:prstDash val="solid"/>
              <a:round/>
            </a:ln>
            <a:effectLst/>
          </c:spPr>
          <c:marker>
            <c:symbol val="circle"/>
            <c:size val="6"/>
            <c:spPr>
              <a:solidFill>
                <a:srgbClr val="403152"/>
              </a:solidFill>
              <a:ln w="9525">
                <a:solidFill>
                  <a:srgbClr val="403152"/>
                </a:solidFill>
                <a:prstDash val="solid"/>
              </a:ln>
              <a:effectLst/>
            </c:spPr>
          </c:marker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Details!$B$20:$M$20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59B-47BD-A138-C2C43451D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5535264"/>
        <c:axId val="605534304"/>
      </c:lineChart>
      <c:catAx>
        <c:axId val="60553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534304"/>
        <c:crosses val="autoZero"/>
        <c:auto val="1"/>
        <c:lblAlgn val="ctr"/>
        <c:lblOffset val="100"/>
        <c:noMultiLvlLbl val="0"/>
      </c:catAx>
      <c:valAx>
        <c:axId val="60553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535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595959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Productivity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595959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Productivity Objective</c:v>
          </c:tx>
          <c:spPr>
            <a:ln w="25400" cap="rnd">
              <a:solidFill>
                <a:srgbClr val="558ED5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(Details!$G$5,Details!$G$5,Details!$G$5,Details!$G$5,Details!$G$5,Details!$G$5,Details!$G$5,Details!$G$5,Details!$G$5,Details!$G$5,Details!$G$5,Details!$G$5)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92-42F2-8227-15AF155E1F61}"/>
            </c:ext>
          </c:extLst>
        </c:ser>
        <c:ser>
          <c:idx val="1"/>
          <c:order val="1"/>
          <c:tx>
            <c:v>Monthly Prod</c:v>
          </c:tx>
          <c:spPr>
            <a:ln w="25400" cap="rnd">
              <a:solidFill>
                <a:srgbClr val="1F3F99"/>
              </a:solidFill>
              <a:prstDash val="solid"/>
              <a:round/>
            </a:ln>
            <a:effectLst/>
          </c:spPr>
          <c:marker>
            <c:symbol val="circle"/>
            <c:size val="6"/>
            <c:spPr>
              <a:solidFill>
                <a:srgbClr val="1F3F99"/>
              </a:solidFill>
              <a:ln w="9525">
                <a:solidFill>
                  <a:srgbClr val="1F3F99"/>
                </a:solidFill>
                <a:prstDash val="solid"/>
              </a:ln>
              <a:effectLst/>
            </c:spPr>
          </c:marker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Details!$B$21:$M$21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592-42F2-8227-15AF155E1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5532864"/>
        <c:axId val="605542464"/>
      </c:lineChart>
      <c:catAx>
        <c:axId val="60553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542464"/>
        <c:crosses val="autoZero"/>
        <c:auto val="1"/>
        <c:lblAlgn val="ctr"/>
        <c:lblOffset val="100"/>
        <c:noMultiLvlLbl val="0"/>
      </c:catAx>
      <c:valAx>
        <c:axId val="605542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5532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Research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Done</c:v>
          </c:tx>
          <c:spPr>
            <a:solidFill>
              <a:srgbClr val="2E75B6"/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Details!$B$14:$M$14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BF-41FB-BFE7-16C16A175AC6}"/>
            </c:ext>
          </c:extLst>
        </c:ser>
        <c:ser>
          <c:idx val="0"/>
          <c:order val="1"/>
          <c:tx>
            <c:v>Objective</c:v>
          </c:tx>
          <c:spPr>
            <a:solidFill>
              <a:srgbClr val="BDD7EE"/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Details!$B$13:$M$13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BF-41FB-BFE7-16C16A175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3093344"/>
        <c:axId val="1053094304"/>
      </c:barChart>
      <c:catAx>
        <c:axId val="105309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53094304"/>
        <c:crosses val="autoZero"/>
        <c:auto val="1"/>
        <c:lblAlgn val="ctr"/>
        <c:lblOffset val="100"/>
        <c:noMultiLvlLbl val="0"/>
      </c:catAx>
      <c:valAx>
        <c:axId val="105309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53093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Examen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Done</c:v>
          </c:tx>
          <c:spPr>
            <a:solidFill>
              <a:srgbClr val="1A7A1A"/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Details!$B$16:$M$16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51-4F07-965A-4D415A43F409}"/>
            </c:ext>
          </c:extLst>
        </c:ser>
        <c:ser>
          <c:idx val="1"/>
          <c:order val="1"/>
          <c:tx>
            <c:v>Objective</c:v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Details!$B$15:$M$15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51-4F07-965A-4D415A43F4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1963583"/>
        <c:axId val="951947263"/>
      </c:barChart>
      <c:catAx>
        <c:axId val="95196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51947263"/>
        <c:crosses val="autoZero"/>
        <c:auto val="1"/>
        <c:lblAlgn val="ctr"/>
        <c:lblOffset val="100"/>
        <c:noMultiLvlLbl val="0"/>
      </c:catAx>
      <c:valAx>
        <c:axId val="95194726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51963583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Production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Done</c:v>
          </c:tx>
          <c:spPr>
            <a:solidFill>
              <a:srgbClr val="5B2C8D"/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Details!$B$18:$M$18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2-430B-9C04-852A8745ACE8}"/>
            </c:ext>
          </c:extLst>
        </c:ser>
        <c:ser>
          <c:idx val="1"/>
          <c:order val="1"/>
          <c:tx>
            <c:v>Objective</c:v>
          </c:tx>
          <c:spPr>
            <a:solidFill>
              <a:srgbClr val="D7BFEA"/>
            </a:solidFill>
            <a:ln>
              <a:noFill/>
            </a:ln>
            <a:effectLst/>
          </c:spPr>
          <c:invertIfNegative val="0"/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Details!$B$66:$M$66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2-430B-9C04-852A8745A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9990864"/>
        <c:axId val="1249991344"/>
      </c:barChart>
      <c:catAx>
        <c:axId val="124999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49991344"/>
        <c:crosses val="autoZero"/>
        <c:auto val="1"/>
        <c:lblAlgn val="ctr"/>
        <c:lblOffset val="100"/>
        <c:noMultiLvlLbl val="0"/>
      </c:catAx>
      <c:valAx>
        <c:axId val="1249991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49990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Cumulated Production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Cumulated Objective</c:v>
          </c:tx>
          <c:spPr>
            <a:ln w="28575" cap="rnd">
              <a:solidFill>
                <a:schemeClr val="accent4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Details!$B$71:$M$71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CA-452C-944F-77CF9E37EA0D}"/>
            </c:ext>
          </c:extLst>
        </c:ser>
        <c:ser>
          <c:idx val="1"/>
          <c:order val="1"/>
          <c:tx>
            <c:v>Cumulated Results</c:v>
          </c:tx>
          <c:spPr>
            <a:ln w="28575" cap="rnd">
              <a:solidFill>
                <a:schemeClr val="accent4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6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  <a:prstDash val="solid"/>
              </a:ln>
              <a:effectLst/>
            </c:spPr>
          </c:marker>
          <c:cat>
            <c:strRef>
              <c:f>Details!$B$8:$M$8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 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Details!$B$20:$M$20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CA-452C-944F-77CF9E37E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49989904"/>
        <c:axId val="1249979344"/>
      </c:lineChart>
      <c:catAx>
        <c:axId val="124998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49979344"/>
        <c:crosses val="autoZero"/>
        <c:auto val="1"/>
        <c:lblAlgn val="ctr"/>
        <c:lblOffset val="100"/>
        <c:noMultiLvlLbl val="0"/>
      </c:catAx>
      <c:valAx>
        <c:axId val="1249979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4998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27781</xdr:colOff>
      <xdr:row>46</xdr:row>
      <xdr:rowOff>3968</xdr:rowOff>
    </xdr:from>
    <xdr:to>
      <xdr:col>11</xdr:col>
      <xdr:colOff>393699</xdr:colOff>
      <xdr:row>60</xdr:row>
      <xdr:rowOff>130968</xdr:rowOff>
    </xdr:to>
    <xdr:graphicFrame macro="">
      <xdr:nvGraphicFramePr>
        <xdr:cNvPr id="2" name="Research">
          <a:extLst>
            <a:ext uri="{FF2B5EF4-FFF2-40B4-BE49-F238E27FC236}">
              <a16:creationId xmlns:a16="http://schemas.microsoft.com/office/drawing/2014/main" id="{4536389B-49D5-72B1-0894-DB5E6A67F4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647699</xdr:colOff>
      <xdr:row>46</xdr:row>
      <xdr:rowOff>3968</xdr:rowOff>
    </xdr:from>
    <xdr:to>
      <xdr:col>16</xdr:col>
      <xdr:colOff>849312</xdr:colOff>
      <xdr:row>60</xdr:row>
      <xdr:rowOff>130968</xdr:rowOff>
    </xdr:to>
    <xdr:graphicFrame macro="">
      <xdr:nvGraphicFramePr>
        <xdr:cNvPr id="3" name="Examen">
          <a:extLst>
            <a:ext uri="{FF2B5EF4-FFF2-40B4-BE49-F238E27FC236}">
              <a16:creationId xmlns:a16="http://schemas.microsoft.com/office/drawing/2014/main" id="{DF73BCB2-F1DB-DD22-1887-76A8B08EE1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647699</xdr:colOff>
      <xdr:row>29</xdr:row>
      <xdr:rowOff>184943</xdr:rowOff>
    </xdr:from>
    <xdr:to>
      <xdr:col>16</xdr:col>
      <xdr:colOff>849312</xdr:colOff>
      <xdr:row>44</xdr:row>
      <xdr:rowOff>130968</xdr:rowOff>
    </xdr:to>
    <xdr:graphicFrame macro="">
      <xdr:nvGraphicFramePr>
        <xdr:cNvPr id="4" name="Total Production">
          <a:extLst>
            <a:ext uri="{FF2B5EF4-FFF2-40B4-BE49-F238E27FC236}">
              <a16:creationId xmlns:a16="http://schemas.microsoft.com/office/drawing/2014/main" id="{35F2AB1E-2166-B088-0598-B1BE53F466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27781</xdr:colOff>
      <xdr:row>29</xdr:row>
      <xdr:rowOff>184943</xdr:rowOff>
    </xdr:from>
    <xdr:to>
      <xdr:col>11</xdr:col>
      <xdr:colOff>393699</xdr:colOff>
      <xdr:row>44</xdr:row>
      <xdr:rowOff>130968</xdr:rowOff>
    </xdr:to>
    <xdr:graphicFrame macro="">
      <xdr:nvGraphicFramePr>
        <xdr:cNvPr id="5" name="Cumulated Production">
          <a:extLst>
            <a:ext uri="{FF2B5EF4-FFF2-40B4-BE49-F238E27FC236}">
              <a16:creationId xmlns:a16="http://schemas.microsoft.com/office/drawing/2014/main" id="{3FD9A7A5-60CE-0268-F950-2BC005B683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647699</xdr:colOff>
      <xdr:row>15</xdr:row>
      <xdr:rowOff>6349</xdr:rowOff>
    </xdr:from>
    <xdr:to>
      <xdr:col>16</xdr:col>
      <xdr:colOff>849312</xdr:colOff>
      <xdr:row>28</xdr:row>
      <xdr:rowOff>121443</xdr:rowOff>
    </xdr:to>
    <xdr:graphicFrame macro="">
      <xdr:nvGraphicFramePr>
        <xdr:cNvPr id="6" name="Productivity">
          <a:extLst>
            <a:ext uri="{FF2B5EF4-FFF2-40B4-BE49-F238E27FC236}">
              <a16:creationId xmlns:a16="http://schemas.microsoft.com/office/drawing/2014/main" id="{9C4AD60A-FBD5-32C5-1D3F-E5817E0E64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142874</xdr:colOff>
      <xdr:row>43</xdr:row>
      <xdr:rowOff>88899</xdr:rowOff>
    </xdr:from>
    <xdr:to>
      <xdr:col>3</xdr:col>
      <xdr:colOff>749299</xdr:colOff>
      <xdr:row>58</xdr:row>
      <xdr:rowOff>1587</xdr:rowOff>
    </xdr:to>
    <xdr:graphicFrame macro="">
      <xdr:nvGraphicFramePr>
        <xdr:cNvPr id="2" name="Research">
          <a:extLst>
            <a:ext uri="{FF2B5EF4-FFF2-40B4-BE49-F238E27FC236}">
              <a16:creationId xmlns:a16="http://schemas.microsoft.com/office/drawing/2014/main" id="{CDA10F93-9F55-FED6-D14B-7CDA092EB6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34924</xdr:colOff>
      <xdr:row>43</xdr:row>
      <xdr:rowOff>88900</xdr:rowOff>
    </xdr:from>
    <xdr:to>
      <xdr:col>9</xdr:col>
      <xdr:colOff>210343</xdr:colOff>
      <xdr:row>58</xdr:row>
      <xdr:rowOff>49212</xdr:rowOff>
    </xdr:to>
    <xdr:graphicFrame macro="">
      <xdr:nvGraphicFramePr>
        <xdr:cNvPr id="3" name="Examen">
          <a:extLst>
            <a:ext uri="{FF2B5EF4-FFF2-40B4-BE49-F238E27FC236}">
              <a16:creationId xmlns:a16="http://schemas.microsoft.com/office/drawing/2014/main" id="{C7C9B3AB-C36B-2385-10B6-0C16DDCA32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59531</xdr:colOff>
      <xdr:row>27</xdr:row>
      <xdr:rowOff>164304</xdr:rowOff>
    </xdr:from>
    <xdr:to>
      <xdr:col>8</xdr:col>
      <xdr:colOff>832644</xdr:colOff>
      <xdr:row>42</xdr:row>
      <xdr:rowOff>53180</xdr:rowOff>
    </xdr:to>
    <xdr:graphicFrame macro="">
      <xdr:nvGraphicFramePr>
        <xdr:cNvPr id="7" name="Total Production">
          <a:extLst>
            <a:ext uri="{FF2B5EF4-FFF2-40B4-BE49-F238E27FC236}">
              <a16:creationId xmlns:a16="http://schemas.microsoft.com/office/drawing/2014/main" id="{A1D34FA8-2C75-177F-5013-C96EF0EE8F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356393</xdr:colOff>
      <xdr:row>26</xdr:row>
      <xdr:rowOff>140491</xdr:rowOff>
    </xdr:from>
    <xdr:to>
      <xdr:col>15</xdr:col>
      <xdr:colOff>198437</xdr:colOff>
      <xdr:row>41</xdr:row>
      <xdr:rowOff>53179</xdr:rowOff>
    </xdr:to>
    <xdr:graphicFrame macro="">
      <xdr:nvGraphicFramePr>
        <xdr:cNvPr id="8" name="Cumulated Production">
          <a:extLst>
            <a:ext uri="{FF2B5EF4-FFF2-40B4-BE49-F238E27FC236}">
              <a16:creationId xmlns:a16="http://schemas.microsoft.com/office/drawing/2014/main" id="{16F869DC-0D09-E384-CDE6-75BC0E46A3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488156</xdr:colOff>
      <xdr:row>43</xdr:row>
      <xdr:rowOff>71437</xdr:rowOff>
    </xdr:from>
    <xdr:to>
      <xdr:col>15</xdr:col>
      <xdr:colOff>330200</xdr:colOff>
      <xdr:row>58</xdr:row>
      <xdr:rowOff>7937</xdr:rowOff>
    </xdr:to>
    <xdr:graphicFrame macro="">
      <xdr:nvGraphicFramePr>
        <xdr:cNvPr id="10" name="Productivity">
          <a:extLst>
            <a:ext uri="{FF2B5EF4-FFF2-40B4-BE49-F238E27FC236}">
              <a16:creationId xmlns:a16="http://schemas.microsoft.com/office/drawing/2014/main" id="{E40595E4-3E70-4437-BA40-9B5EFA1A5A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5</xdr:row>
      <xdr:rowOff>95250</xdr:rowOff>
    </xdr:from>
    <xdr:to>
      <xdr:col>19</xdr:col>
      <xdr:colOff>68681</xdr:colOff>
      <xdr:row>58</xdr:row>
      <xdr:rowOff>144291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457625-7380-7DCB-18A0-788D0FC18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047750"/>
          <a:ext cx="14375231" cy="10145541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381185-0A2A-484A-B13B-53E9C9234F62}" name="Table2" displayName="Table2" ref="A16:E400" totalsRowShown="0" headerRowDxfId="20" headerRowBorderDxfId="19" tableBorderDxfId="18" totalsRowBorderDxfId="17">
  <autoFilter ref="A16:E400" xr:uid="{8F381185-0A2A-484A-B13B-53E9C9234F62}"/>
  <tableColumns count="5">
    <tableColumn id="1" xr3:uid="{870F838B-71A9-4016-B63A-82CDF542D800}" name="Date" dataDxfId="16"/>
    <tableColumn id="2" xr3:uid="{00C04992-4B17-4F21-8D16-F0288BC53823}" name="Action" dataDxfId="15"/>
    <tableColumn id="3" xr3:uid="{D9AC4F53-8310-4E40-97CF-7AEEB53C9C97}" name="Type" dataDxfId="14">
      <calculatedColumnFormula>IF(B17="","",IF(B17="Search","Search","Grant"))</calculatedColumnFormula>
    </tableColumn>
    <tableColumn id="4" xr3:uid="{6101C796-DAC7-45A0-9389-4ABEB9451027}" name="File# (Optional)" dataDxfId="13"/>
    <tableColumn id="5" xr3:uid="{8DF4D7B5-A79F-4D56-8D9F-4A4B37399FFB}" name="Comment (Optional)" dataDxfId="12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8EF884E-DE2F-4959-ACA7-664268F1CB93}">
  <we:reference id="wa200009404" version="1.0.0.8" store="en-US" storeType="OMEX"/>
  <we:alternateReferences>
    <we:reference id="WA200009404" version="1.0.0.8" store="" storeType="OMEX"/>
  </we:alternateReferences>
  <we:properties>
    <we:property name="claude.fileId" value="&quot;0624a792-2c85-4694-8d9f-9241cf2d9a8f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F06DE-5136-4FE7-958D-3866EA9CFBE7}">
  <sheetPr>
    <tabColor theme="7" tint="-0.249977111117893"/>
    <pageSetUpPr fitToPage="1"/>
  </sheetPr>
  <dimension ref="A1:U400"/>
  <sheetViews>
    <sheetView tabSelected="1" zoomScale="80" zoomScaleNormal="80" workbookViewId="0">
      <selection activeCell="B17" sqref="B17"/>
    </sheetView>
  </sheetViews>
  <sheetFormatPr defaultColWidth="8.77734375" defaultRowHeight="15" x14ac:dyDescent="0.2"/>
  <cols>
    <col min="1" max="1" width="16.109375" customWidth="1"/>
    <col min="2" max="2" width="9.88671875" customWidth="1"/>
    <col min="3" max="3" width="11.5546875" bestFit="1" customWidth="1"/>
    <col min="4" max="4" width="16" customWidth="1"/>
    <col min="5" max="5" width="20.109375" customWidth="1"/>
    <col min="7" max="7" width="12.109375" bestFit="1" customWidth="1"/>
    <col min="8" max="8" width="11" customWidth="1"/>
    <col min="9" max="9" width="12.6640625" bestFit="1" customWidth="1"/>
    <col min="10" max="10" width="10.109375" customWidth="1"/>
    <col min="11" max="11" width="13.77734375" bestFit="1" customWidth="1"/>
    <col min="12" max="12" width="9.77734375" customWidth="1"/>
    <col min="13" max="13" width="9.5546875" customWidth="1"/>
    <col min="14" max="14" width="8" customWidth="1"/>
    <col min="15" max="15" width="11.5546875" customWidth="1"/>
    <col min="16" max="16" width="10.5546875" bestFit="1" customWidth="1"/>
    <col min="17" max="17" width="14.109375" bestFit="1" customWidth="1"/>
    <col min="18" max="18" width="16.33203125" customWidth="1"/>
    <col min="20" max="20" width="23" customWidth="1"/>
    <col min="21" max="21" width="12" bestFit="1" customWidth="1"/>
  </cols>
  <sheetData>
    <row r="1" spans="1:20" s="2" customFormat="1" ht="15.75" x14ac:dyDescent="0.25">
      <c r="A1" s="109" t="s">
        <v>34</v>
      </c>
      <c r="B1" s="12" t="s">
        <v>33</v>
      </c>
      <c r="C1" s="12" t="s">
        <v>14</v>
      </c>
      <c r="E1" s="110" t="s">
        <v>35</v>
      </c>
      <c r="F1" s="11" t="s">
        <v>61</v>
      </c>
      <c r="G1" s="11" t="s">
        <v>116</v>
      </c>
      <c r="H1" s="11" t="s">
        <v>36</v>
      </c>
      <c r="J1" s="111" t="s">
        <v>50</v>
      </c>
      <c r="K1" s="13" t="s">
        <v>37</v>
      </c>
      <c r="L1" s="13" t="s">
        <v>38</v>
      </c>
      <c r="M1" s="13" t="s">
        <v>39</v>
      </c>
      <c r="N1" s="13" t="s">
        <v>40</v>
      </c>
      <c r="O1" s="13" t="s">
        <v>41</v>
      </c>
      <c r="P1" s="13" t="s">
        <v>56</v>
      </c>
      <c r="Q1" s="13" t="s">
        <v>57</v>
      </c>
      <c r="R1" s="4"/>
    </row>
    <row r="2" spans="1:20" ht="15.75" x14ac:dyDescent="0.25">
      <c r="A2" s="109"/>
      <c r="B2" s="18">
        <v>2026</v>
      </c>
      <c r="C2" s="18" t="s">
        <v>26</v>
      </c>
      <c r="E2" s="110"/>
      <c r="F2" s="17"/>
      <c r="G2" s="17"/>
      <c r="H2" s="98">
        <f>F2/2</f>
        <v>0</v>
      </c>
      <c r="J2" s="112"/>
      <c r="K2" s="16"/>
      <c r="L2" s="16"/>
      <c r="M2" s="16"/>
      <c r="N2" s="16"/>
      <c r="O2" s="16"/>
      <c r="P2" s="16"/>
      <c r="Q2" s="16"/>
      <c r="R2" s="4"/>
    </row>
    <row r="3" spans="1:20" ht="15.75" x14ac:dyDescent="0.2">
      <c r="Q3" s="4"/>
      <c r="R3" s="4"/>
    </row>
    <row r="5" spans="1:20" ht="15.75" x14ac:dyDescent="0.25">
      <c r="A5" s="10"/>
      <c r="B5" s="10" t="s">
        <v>0</v>
      </c>
      <c r="C5" s="10" t="s">
        <v>1</v>
      </c>
      <c r="D5" s="10" t="s">
        <v>2</v>
      </c>
      <c r="E5" s="10" t="s">
        <v>3</v>
      </c>
      <c r="F5" s="10" t="s">
        <v>4</v>
      </c>
      <c r="G5" s="10" t="s">
        <v>5</v>
      </c>
      <c r="H5" s="10" t="s">
        <v>6</v>
      </c>
      <c r="I5" s="10" t="s">
        <v>7</v>
      </c>
      <c r="J5" s="10" t="s">
        <v>8</v>
      </c>
      <c r="K5" s="10" t="s">
        <v>9</v>
      </c>
      <c r="L5" s="10" t="s">
        <v>10</v>
      </c>
      <c r="M5" s="10" t="s">
        <v>11</v>
      </c>
      <c r="N5" s="15" t="s">
        <v>48</v>
      </c>
      <c r="O5" s="15" t="s">
        <v>49</v>
      </c>
      <c r="P5" s="2"/>
    </row>
    <row r="6" spans="1:20" ht="15.75" x14ac:dyDescent="0.25">
      <c r="A6" s="14" t="s">
        <v>43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0">
        <f>SUM(B6:M6)</f>
        <v>0</v>
      </c>
      <c r="O6" s="20">
        <f>K2-N6</f>
        <v>0</v>
      </c>
    </row>
    <row r="7" spans="1:20" ht="15.75" x14ac:dyDescent="0.25">
      <c r="A7" s="14" t="s">
        <v>38</v>
      </c>
      <c r="B7" s="22"/>
      <c r="C7" s="22"/>
      <c r="D7" s="22"/>
      <c r="E7" s="23"/>
      <c r="F7" s="22"/>
      <c r="G7" s="22"/>
      <c r="H7" s="24"/>
      <c r="I7" s="22"/>
      <c r="J7" s="22"/>
      <c r="K7" s="22"/>
      <c r="L7" s="22"/>
      <c r="M7" s="22"/>
      <c r="N7" s="20">
        <f t="shared" ref="N7:N12" si="0">SUM(B7:M7)</f>
        <v>0</v>
      </c>
      <c r="O7" s="20">
        <f>L2-N7</f>
        <v>0</v>
      </c>
    </row>
    <row r="8" spans="1:20" ht="15.75" x14ac:dyDescent="0.25">
      <c r="A8" s="14" t="s">
        <v>44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0">
        <f t="shared" si="0"/>
        <v>0</v>
      </c>
      <c r="O8" s="20">
        <f>M2-N8</f>
        <v>0</v>
      </c>
    </row>
    <row r="9" spans="1:20" ht="15.75" x14ac:dyDescent="0.25">
      <c r="A9" s="14" t="s">
        <v>45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0">
        <f t="shared" si="0"/>
        <v>0</v>
      </c>
      <c r="O9" s="20">
        <f>N2-N9</f>
        <v>0</v>
      </c>
      <c r="Q9" s="4"/>
    </row>
    <row r="10" spans="1:20" ht="15.75" x14ac:dyDescent="0.25">
      <c r="A10" s="14" t="s">
        <v>46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5"/>
      <c r="N10" s="21">
        <f t="shared" si="0"/>
        <v>0</v>
      </c>
      <c r="O10" s="21">
        <f>O2-N10</f>
        <v>0</v>
      </c>
      <c r="Q10" s="4"/>
    </row>
    <row r="11" spans="1:20" ht="15.75" x14ac:dyDescent="0.25">
      <c r="A11" s="26" t="s">
        <v>56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1">
        <f t="shared" si="0"/>
        <v>0</v>
      </c>
      <c r="O11" s="20"/>
      <c r="Q11" s="4"/>
    </row>
    <row r="12" spans="1:20" ht="15.75" x14ac:dyDescent="0.25">
      <c r="A12" s="26" t="s">
        <v>57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20">
        <f t="shared" si="0"/>
        <v>0</v>
      </c>
      <c r="O12" s="27"/>
      <c r="P12" s="4"/>
      <c r="Q12" s="4"/>
    </row>
    <row r="13" spans="1:20" ht="16.5" thickBo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T13" s="7"/>
    </row>
    <row r="14" spans="1:20" ht="16.5" thickBot="1" x14ac:dyDescent="0.25">
      <c r="A14" s="4"/>
      <c r="B14" s="4"/>
      <c r="C14" s="4"/>
      <c r="D14" s="4"/>
      <c r="E14" s="4"/>
      <c r="F14" s="4"/>
      <c r="G14" s="106" t="s">
        <v>94</v>
      </c>
      <c r="H14" s="107"/>
      <c r="I14" s="107"/>
      <c r="J14" s="107"/>
      <c r="K14" s="107"/>
      <c r="L14" s="107"/>
      <c r="M14" s="107"/>
      <c r="N14" s="107"/>
      <c r="O14" s="107"/>
      <c r="P14" s="107"/>
      <c r="Q14" s="108"/>
    </row>
    <row r="15" spans="1:20" ht="16.5" thickBot="1" x14ac:dyDescent="0.25">
      <c r="A15" s="113" t="s">
        <v>78</v>
      </c>
      <c r="B15" s="114"/>
      <c r="C15" s="114"/>
      <c r="D15" s="114"/>
      <c r="E15" s="115"/>
      <c r="F15" s="4"/>
      <c r="G15" s="78"/>
      <c r="H15" s="4"/>
      <c r="I15" s="4"/>
      <c r="J15" s="4"/>
      <c r="K15" s="4"/>
      <c r="L15" s="4"/>
      <c r="M15" s="4"/>
      <c r="N15" s="4"/>
      <c r="O15" s="4"/>
      <c r="P15" s="4"/>
      <c r="Q15" s="79"/>
    </row>
    <row r="16" spans="1:20" ht="27.75" customHeight="1" x14ac:dyDescent="0.25">
      <c r="A16" s="29" t="s">
        <v>12</v>
      </c>
      <c r="B16" s="30" t="s">
        <v>58</v>
      </c>
      <c r="C16" s="30" t="s">
        <v>59</v>
      </c>
      <c r="D16" s="30" t="s">
        <v>67</v>
      </c>
      <c r="E16" s="31" t="s">
        <v>68</v>
      </c>
      <c r="F16" s="4"/>
      <c r="G16" s="78"/>
      <c r="L16" s="4"/>
      <c r="M16" s="4"/>
      <c r="N16" s="4"/>
      <c r="O16" s="4"/>
      <c r="P16" s="4"/>
      <c r="Q16" s="79"/>
    </row>
    <row r="17" spans="1:21" ht="15.75" x14ac:dyDescent="0.2">
      <c r="A17" s="32" t="str">
        <f t="shared" ref="A17:A47" ca="1" si="1">IF(B17="","",TODAY())</f>
        <v/>
      </c>
      <c r="B17" s="1"/>
      <c r="C17" s="1" t="str">
        <f>IF(B17="","",IF(B17="Search","Search","Grant"))</f>
        <v/>
      </c>
      <c r="D17" s="1"/>
      <c r="E17" s="28"/>
      <c r="F17" s="4"/>
      <c r="G17" s="80"/>
      <c r="I17" s="116" t="s">
        <v>51</v>
      </c>
      <c r="J17" s="117"/>
      <c r="L17" s="4"/>
      <c r="M17" s="4"/>
      <c r="N17" s="4"/>
      <c r="O17" s="4"/>
      <c r="P17" s="4"/>
      <c r="Q17" s="79"/>
    </row>
    <row r="18" spans="1:21" ht="15.75" customHeight="1" x14ac:dyDescent="0.25">
      <c r="A18" s="32" t="str">
        <f t="shared" ca="1" si="1"/>
        <v/>
      </c>
      <c r="B18" s="1"/>
      <c r="C18" s="1" t="str">
        <f t="shared" ref="C18:C81" si="2">IF(B18="","",IF(B18="Search","Search","Grant"))</f>
        <v/>
      </c>
      <c r="D18" s="1"/>
      <c r="E18" s="28"/>
      <c r="F18" s="4"/>
      <c r="G18" s="80"/>
      <c r="I18" s="104">
        <f>Details!G5</f>
        <v>0</v>
      </c>
      <c r="J18" s="105"/>
      <c r="L18" s="4"/>
      <c r="M18" s="4"/>
      <c r="N18" s="4"/>
      <c r="O18" s="4"/>
      <c r="P18" s="4"/>
      <c r="Q18" s="79"/>
    </row>
    <row r="19" spans="1:21" ht="18.75" customHeight="1" x14ac:dyDescent="0.25">
      <c r="A19" s="32" t="str">
        <f t="shared" ca="1" si="1"/>
        <v/>
      </c>
      <c r="B19" s="1"/>
      <c r="C19" s="1" t="str">
        <f t="shared" si="2"/>
        <v/>
      </c>
      <c r="D19" s="1"/>
      <c r="E19" s="28"/>
      <c r="G19" s="80"/>
      <c r="I19" s="118" t="s">
        <v>52</v>
      </c>
      <c r="J19" s="116"/>
      <c r="Q19" s="79"/>
      <c r="S19" s="8"/>
      <c r="T19" s="3"/>
    </row>
    <row r="20" spans="1:21" ht="15.75" x14ac:dyDescent="0.25">
      <c r="A20" s="32" t="str">
        <f t="shared" ca="1" si="1"/>
        <v/>
      </c>
      <c r="B20" s="1"/>
      <c r="C20" s="1" t="str">
        <f t="shared" si="2"/>
        <v/>
      </c>
      <c r="D20" s="1"/>
      <c r="E20" s="28"/>
      <c r="G20" s="80"/>
      <c r="I20" s="104">
        <f ca="1">Details!I5</f>
        <v>0</v>
      </c>
      <c r="J20" s="105"/>
      <c r="Q20" s="81"/>
    </row>
    <row r="21" spans="1:21" x14ac:dyDescent="0.2">
      <c r="A21" s="32" t="str">
        <f t="shared" ca="1" si="1"/>
        <v/>
      </c>
      <c r="B21" s="1"/>
      <c r="C21" s="1" t="str">
        <f t="shared" si="2"/>
        <v/>
      </c>
      <c r="D21" s="1"/>
      <c r="E21" s="28"/>
      <c r="G21" s="80"/>
      <c r="Q21" s="81"/>
    </row>
    <row r="22" spans="1:21" x14ac:dyDescent="0.2">
      <c r="A22" s="32" t="str">
        <f t="shared" ca="1" si="1"/>
        <v/>
      </c>
      <c r="B22" s="1"/>
      <c r="C22" s="1" t="str">
        <f t="shared" si="2"/>
        <v/>
      </c>
      <c r="D22" s="1"/>
      <c r="E22" s="28"/>
      <c r="G22" s="80"/>
      <c r="Q22" s="81"/>
    </row>
    <row r="23" spans="1:21" x14ac:dyDescent="0.2">
      <c r="A23" s="32" t="str">
        <f t="shared" ca="1" si="1"/>
        <v/>
      </c>
      <c r="B23" s="1"/>
      <c r="C23" s="1" t="str">
        <f t="shared" si="2"/>
        <v/>
      </c>
      <c r="D23" s="1"/>
      <c r="E23" s="28"/>
      <c r="G23" s="80"/>
      <c r="Q23" s="81"/>
    </row>
    <row r="24" spans="1:21" x14ac:dyDescent="0.2">
      <c r="A24" s="32" t="str">
        <f t="shared" ca="1" si="1"/>
        <v/>
      </c>
      <c r="B24" s="1"/>
      <c r="C24" s="1" t="str">
        <f t="shared" si="2"/>
        <v/>
      </c>
      <c r="D24" s="1"/>
      <c r="E24" s="28"/>
      <c r="G24" s="80"/>
      <c r="Q24" s="81"/>
    </row>
    <row r="25" spans="1:21" x14ac:dyDescent="0.2">
      <c r="A25" s="32" t="str">
        <f t="shared" ca="1" si="1"/>
        <v/>
      </c>
      <c r="B25" s="1"/>
      <c r="C25" s="1" t="str">
        <f t="shared" si="2"/>
        <v/>
      </c>
      <c r="D25" s="1"/>
      <c r="E25" s="28"/>
      <c r="G25" s="80"/>
      <c r="Q25" s="81"/>
    </row>
    <row r="26" spans="1:21" x14ac:dyDescent="0.2">
      <c r="A26" s="32" t="str">
        <f t="shared" ca="1" si="1"/>
        <v/>
      </c>
      <c r="B26" s="1"/>
      <c r="C26" s="1" t="str">
        <f t="shared" si="2"/>
        <v/>
      </c>
      <c r="D26" s="1"/>
      <c r="E26" s="28"/>
      <c r="G26" s="80"/>
      <c r="Q26" s="81"/>
    </row>
    <row r="27" spans="1:21" x14ac:dyDescent="0.2">
      <c r="A27" s="32" t="str">
        <f t="shared" ca="1" si="1"/>
        <v/>
      </c>
      <c r="B27" s="1"/>
      <c r="C27" s="1" t="str">
        <f t="shared" si="2"/>
        <v/>
      </c>
      <c r="D27" s="1"/>
      <c r="E27" s="28"/>
      <c r="G27" s="80"/>
      <c r="Q27" s="81"/>
    </row>
    <row r="28" spans="1:21" x14ac:dyDescent="0.2">
      <c r="A28" s="32" t="str">
        <f t="shared" ca="1" si="1"/>
        <v/>
      </c>
      <c r="B28" s="1"/>
      <c r="C28" s="1" t="str">
        <f t="shared" si="2"/>
        <v/>
      </c>
      <c r="D28" s="1"/>
      <c r="E28" s="28"/>
      <c r="G28" s="80"/>
      <c r="Q28" s="81"/>
    </row>
    <row r="29" spans="1:21" x14ac:dyDescent="0.2">
      <c r="A29" s="32" t="str">
        <f t="shared" ca="1" si="1"/>
        <v/>
      </c>
      <c r="B29" s="1"/>
      <c r="C29" s="1" t="str">
        <f t="shared" si="2"/>
        <v/>
      </c>
      <c r="D29" s="1"/>
      <c r="E29" s="28"/>
      <c r="G29" s="80"/>
      <c r="Q29" s="81"/>
    </row>
    <row r="30" spans="1:21" x14ac:dyDescent="0.2">
      <c r="A30" s="32" t="str">
        <f t="shared" ca="1" si="1"/>
        <v/>
      </c>
      <c r="B30" s="1"/>
      <c r="C30" s="1" t="str">
        <f t="shared" si="2"/>
        <v/>
      </c>
      <c r="D30" s="1"/>
      <c r="E30" s="28"/>
      <c r="G30" s="80"/>
      <c r="Q30" s="81"/>
    </row>
    <row r="31" spans="1:21" x14ac:dyDescent="0.2">
      <c r="A31" s="32" t="str">
        <f t="shared" ca="1" si="1"/>
        <v/>
      </c>
      <c r="B31" s="1"/>
      <c r="C31" s="1" t="str">
        <f t="shared" si="2"/>
        <v/>
      </c>
      <c r="D31" s="1"/>
      <c r="E31" s="28"/>
      <c r="G31" s="80"/>
      <c r="Q31" s="81"/>
      <c r="U31" s="7"/>
    </row>
    <row r="32" spans="1:21" x14ac:dyDescent="0.2">
      <c r="A32" s="32" t="str">
        <f t="shared" ca="1" si="1"/>
        <v/>
      </c>
      <c r="B32" s="1"/>
      <c r="C32" s="1" t="str">
        <f t="shared" si="2"/>
        <v/>
      </c>
      <c r="D32" s="1"/>
      <c r="E32" s="28"/>
      <c r="G32" s="80"/>
      <c r="Q32" s="81"/>
    </row>
    <row r="33" spans="1:17" x14ac:dyDescent="0.2">
      <c r="A33" s="32" t="str">
        <f t="shared" ca="1" si="1"/>
        <v/>
      </c>
      <c r="B33" s="1"/>
      <c r="C33" s="1" t="str">
        <f t="shared" si="2"/>
        <v/>
      </c>
      <c r="D33" s="1"/>
      <c r="E33" s="28"/>
      <c r="G33" s="80"/>
      <c r="Q33" s="81"/>
    </row>
    <row r="34" spans="1:17" x14ac:dyDescent="0.2">
      <c r="A34" s="32" t="str">
        <f t="shared" ca="1" si="1"/>
        <v/>
      </c>
      <c r="B34" s="1"/>
      <c r="C34" s="1" t="str">
        <f t="shared" si="2"/>
        <v/>
      </c>
      <c r="D34" s="1"/>
      <c r="E34" s="28"/>
      <c r="G34" s="80"/>
      <c r="Q34" s="81"/>
    </row>
    <row r="35" spans="1:17" x14ac:dyDescent="0.2">
      <c r="A35" s="32" t="str">
        <f t="shared" ca="1" si="1"/>
        <v/>
      </c>
      <c r="B35" s="1"/>
      <c r="C35" s="1" t="str">
        <f t="shared" si="2"/>
        <v/>
      </c>
      <c r="D35" s="1"/>
      <c r="E35" s="28"/>
      <c r="G35" s="80"/>
      <c r="Q35" s="81"/>
    </row>
    <row r="36" spans="1:17" x14ac:dyDescent="0.2">
      <c r="A36" s="32" t="str">
        <f t="shared" ca="1" si="1"/>
        <v/>
      </c>
      <c r="B36" s="1"/>
      <c r="C36" s="1" t="str">
        <f t="shared" si="2"/>
        <v/>
      </c>
      <c r="D36" s="1"/>
      <c r="E36" s="28"/>
      <c r="G36" s="80"/>
      <c r="Q36" s="81"/>
    </row>
    <row r="37" spans="1:17" x14ac:dyDescent="0.2">
      <c r="A37" s="32" t="str">
        <f t="shared" ca="1" si="1"/>
        <v/>
      </c>
      <c r="B37" s="1"/>
      <c r="C37" s="1" t="str">
        <f t="shared" si="2"/>
        <v/>
      </c>
      <c r="D37" s="1"/>
      <c r="E37" s="28"/>
      <c r="G37" s="80"/>
      <c r="Q37" s="81"/>
    </row>
    <row r="38" spans="1:17" x14ac:dyDescent="0.2">
      <c r="A38" s="32" t="str">
        <f t="shared" ca="1" si="1"/>
        <v/>
      </c>
      <c r="B38" s="1"/>
      <c r="C38" s="1" t="str">
        <f t="shared" si="2"/>
        <v/>
      </c>
      <c r="D38" s="1"/>
      <c r="E38" s="28"/>
      <c r="G38" s="80"/>
      <c r="Q38" s="81"/>
    </row>
    <row r="39" spans="1:17" x14ac:dyDescent="0.2">
      <c r="A39" s="32" t="str">
        <f t="shared" ca="1" si="1"/>
        <v/>
      </c>
      <c r="B39" s="1"/>
      <c r="C39" s="1" t="str">
        <f t="shared" si="2"/>
        <v/>
      </c>
      <c r="D39" s="1"/>
      <c r="E39" s="28"/>
      <c r="G39" s="80"/>
      <c r="Q39" s="81"/>
    </row>
    <row r="40" spans="1:17" x14ac:dyDescent="0.2">
      <c r="A40" s="32" t="str">
        <f t="shared" ca="1" si="1"/>
        <v/>
      </c>
      <c r="B40" s="1"/>
      <c r="C40" s="1" t="str">
        <f t="shared" si="2"/>
        <v/>
      </c>
      <c r="D40" s="1"/>
      <c r="E40" s="28"/>
      <c r="G40" s="80"/>
      <c r="Q40" s="81"/>
    </row>
    <row r="41" spans="1:17" x14ac:dyDescent="0.2">
      <c r="A41" s="32" t="str">
        <f t="shared" ca="1" si="1"/>
        <v/>
      </c>
      <c r="B41" s="1"/>
      <c r="C41" s="1" t="str">
        <f t="shared" si="2"/>
        <v/>
      </c>
      <c r="D41" s="1"/>
      <c r="E41" s="28"/>
      <c r="G41" s="80"/>
      <c r="Q41" s="81"/>
    </row>
    <row r="42" spans="1:17" x14ac:dyDescent="0.2">
      <c r="A42" s="32" t="str">
        <f t="shared" ca="1" si="1"/>
        <v/>
      </c>
      <c r="B42" s="1"/>
      <c r="C42" s="1" t="str">
        <f t="shared" si="2"/>
        <v/>
      </c>
      <c r="D42" s="1"/>
      <c r="E42" s="28"/>
      <c r="G42" s="80"/>
      <c r="Q42" s="81"/>
    </row>
    <row r="43" spans="1:17" x14ac:dyDescent="0.2">
      <c r="A43" s="32" t="str">
        <f t="shared" ca="1" si="1"/>
        <v/>
      </c>
      <c r="B43" s="1"/>
      <c r="C43" s="1" t="str">
        <f t="shared" si="2"/>
        <v/>
      </c>
      <c r="D43" s="1"/>
      <c r="E43" s="28"/>
      <c r="G43" s="80"/>
      <c r="Q43" s="81"/>
    </row>
    <row r="44" spans="1:17" x14ac:dyDescent="0.2">
      <c r="A44" s="32" t="str">
        <f t="shared" ca="1" si="1"/>
        <v/>
      </c>
      <c r="B44" s="1"/>
      <c r="C44" s="1" t="str">
        <f t="shared" si="2"/>
        <v/>
      </c>
      <c r="D44" s="1"/>
      <c r="E44" s="28"/>
      <c r="G44" s="80"/>
      <c r="Q44" s="81"/>
    </row>
    <row r="45" spans="1:17" x14ac:dyDescent="0.2">
      <c r="A45" s="32" t="str">
        <f t="shared" ca="1" si="1"/>
        <v/>
      </c>
      <c r="B45" s="1"/>
      <c r="C45" s="1" t="str">
        <f t="shared" si="2"/>
        <v/>
      </c>
      <c r="D45" s="1"/>
      <c r="E45" s="28"/>
      <c r="G45" s="80"/>
      <c r="Q45" s="81"/>
    </row>
    <row r="46" spans="1:17" x14ac:dyDescent="0.2">
      <c r="A46" s="32" t="str">
        <f t="shared" ca="1" si="1"/>
        <v/>
      </c>
      <c r="B46" s="1"/>
      <c r="C46" s="1" t="str">
        <f t="shared" si="2"/>
        <v/>
      </c>
      <c r="D46" s="1"/>
      <c r="E46" s="28"/>
      <c r="G46" s="80"/>
      <c r="Q46" s="81"/>
    </row>
    <row r="47" spans="1:17" x14ac:dyDescent="0.2">
      <c r="A47" s="32" t="str">
        <f t="shared" ca="1" si="1"/>
        <v/>
      </c>
      <c r="B47" s="1"/>
      <c r="C47" s="1" t="str">
        <f t="shared" si="2"/>
        <v/>
      </c>
      <c r="D47" s="1"/>
      <c r="E47" s="28"/>
      <c r="G47" s="80"/>
      <c r="Q47" s="81"/>
    </row>
    <row r="48" spans="1:17" x14ac:dyDescent="0.2">
      <c r="A48" s="32" t="str">
        <f ca="1">IF(B48="","",TODAY())</f>
        <v/>
      </c>
      <c r="B48" s="1"/>
      <c r="C48" s="1" t="str">
        <f t="shared" si="2"/>
        <v/>
      </c>
      <c r="D48" s="1"/>
      <c r="E48" s="28"/>
      <c r="G48" s="80"/>
      <c r="Q48" s="81"/>
    </row>
    <row r="49" spans="1:17" x14ac:dyDescent="0.2">
      <c r="A49" s="32" t="str">
        <f t="shared" ref="A49:A112" ca="1" si="3">IF(B49="","",TODAY())</f>
        <v/>
      </c>
      <c r="B49" s="1"/>
      <c r="C49" s="1" t="str">
        <f t="shared" si="2"/>
        <v/>
      </c>
      <c r="D49" s="1"/>
      <c r="E49" s="28"/>
      <c r="G49" s="80"/>
      <c r="Q49" s="81"/>
    </row>
    <row r="50" spans="1:17" x14ac:dyDescent="0.2">
      <c r="A50" s="32" t="str">
        <f t="shared" ca="1" si="3"/>
        <v/>
      </c>
      <c r="B50" s="1"/>
      <c r="C50" s="1" t="str">
        <f t="shared" si="2"/>
        <v/>
      </c>
      <c r="D50" s="1"/>
      <c r="E50" s="28"/>
      <c r="G50" s="80"/>
      <c r="Q50" s="81"/>
    </row>
    <row r="51" spans="1:17" x14ac:dyDescent="0.2">
      <c r="A51" s="32" t="str">
        <f t="shared" ca="1" si="3"/>
        <v/>
      </c>
      <c r="B51" s="1"/>
      <c r="C51" s="1" t="str">
        <f t="shared" si="2"/>
        <v/>
      </c>
      <c r="D51" s="1"/>
      <c r="E51" s="28"/>
      <c r="G51" s="80"/>
      <c r="Q51" s="81"/>
    </row>
    <row r="52" spans="1:17" x14ac:dyDescent="0.2">
      <c r="A52" s="32" t="str">
        <f t="shared" ca="1" si="3"/>
        <v/>
      </c>
      <c r="B52" s="1"/>
      <c r="C52" s="1" t="str">
        <f t="shared" si="2"/>
        <v/>
      </c>
      <c r="D52" s="1"/>
      <c r="E52" s="28"/>
      <c r="G52" s="80"/>
      <c r="Q52" s="81"/>
    </row>
    <row r="53" spans="1:17" x14ac:dyDescent="0.2">
      <c r="A53" s="32" t="str">
        <f t="shared" ca="1" si="3"/>
        <v/>
      </c>
      <c r="B53" s="1"/>
      <c r="C53" s="1" t="str">
        <f t="shared" si="2"/>
        <v/>
      </c>
      <c r="D53" s="1"/>
      <c r="E53" s="28"/>
      <c r="G53" s="80"/>
      <c r="Q53" s="81"/>
    </row>
    <row r="54" spans="1:17" x14ac:dyDescent="0.2">
      <c r="A54" s="32" t="str">
        <f t="shared" ca="1" si="3"/>
        <v/>
      </c>
      <c r="B54" s="1"/>
      <c r="C54" s="1" t="str">
        <f t="shared" si="2"/>
        <v/>
      </c>
      <c r="D54" s="1"/>
      <c r="E54" s="28"/>
      <c r="G54" s="80"/>
      <c r="Q54" s="81"/>
    </row>
    <row r="55" spans="1:17" x14ac:dyDescent="0.2">
      <c r="A55" s="32" t="str">
        <f t="shared" ca="1" si="3"/>
        <v/>
      </c>
      <c r="B55" s="1"/>
      <c r="C55" s="1" t="str">
        <f t="shared" si="2"/>
        <v/>
      </c>
      <c r="D55" s="1"/>
      <c r="E55" s="28"/>
      <c r="G55" s="80"/>
      <c r="Q55" s="81"/>
    </row>
    <row r="56" spans="1:17" x14ac:dyDescent="0.2">
      <c r="A56" s="32" t="str">
        <f t="shared" ca="1" si="3"/>
        <v/>
      </c>
      <c r="B56" s="1"/>
      <c r="C56" s="1" t="str">
        <f t="shared" si="2"/>
        <v/>
      </c>
      <c r="D56" s="1"/>
      <c r="E56" s="28"/>
      <c r="G56" s="80"/>
      <c r="Q56" s="81"/>
    </row>
    <row r="57" spans="1:17" x14ac:dyDescent="0.2">
      <c r="A57" s="32" t="str">
        <f t="shared" ca="1" si="3"/>
        <v/>
      </c>
      <c r="B57" s="1"/>
      <c r="C57" s="1" t="str">
        <f t="shared" si="2"/>
        <v/>
      </c>
      <c r="D57" s="1"/>
      <c r="E57" s="28"/>
      <c r="G57" s="80"/>
      <c r="Q57" s="81"/>
    </row>
    <row r="58" spans="1:17" x14ac:dyDescent="0.2">
      <c r="A58" s="32" t="str">
        <f t="shared" ca="1" si="3"/>
        <v/>
      </c>
      <c r="B58" s="1"/>
      <c r="C58" s="1" t="str">
        <f t="shared" si="2"/>
        <v/>
      </c>
      <c r="D58" s="1"/>
      <c r="E58" s="28"/>
      <c r="G58" s="80"/>
      <c r="Q58" s="81"/>
    </row>
    <row r="59" spans="1:17" x14ac:dyDescent="0.2">
      <c r="A59" s="32" t="str">
        <f t="shared" ca="1" si="3"/>
        <v/>
      </c>
      <c r="B59" s="1"/>
      <c r="C59" s="1" t="str">
        <f t="shared" si="2"/>
        <v/>
      </c>
      <c r="D59" s="1"/>
      <c r="E59" s="28"/>
      <c r="G59" s="80"/>
      <c r="Q59" s="81"/>
    </row>
    <row r="60" spans="1:17" x14ac:dyDescent="0.2">
      <c r="A60" s="32" t="str">
        <f t="shared" ca="1" si="3"/>
        <v/>
      </c>
      <c r="B60" s="1"/>
      <c r="C60" s="1" t="str">
        <f t="shared" si="2"/>
        <v/>
      </c>
      <c r="D60" s="1"/>
      <c r="E60" s="28"/>
      <c r="G60" s="80"/>
      <c r="Q60" s="81"/>
    </row>
    <row r="61" spans="1:17" x14ac:dyDescent="0.2">
      <c r="A61" s="32" t="str">
        <f t="shared" ca="1" si="3"/>
        <v/>
      </c>
      <c r="B61" s="1"/>
      <c r="C61" s="1" t="str">
        <f t="shared" si="2"/>
        <v/>
      </c>
      <c r="D61" s="1"/>
      <c r="E61" s="28"/>
      <c r="G61" s="80"/>
      <c r="Q61" s="81"/>
    </row>
    <row r="62" spans="1:17" ht="15.75" thickBot="1" x14ac:dyDescent="0.25">
      <c r="A62" s="32" t="str">
        <f t="shared" ca="1" si="3"/>
        <v/>
      </c>
      <c r="B62" s="1"/>
      <c r="C62" s="1" t="str">
        <f t="shared" si="2"/>
        <v/>
      </c>
      <c r="D62" s="1"/>
      <c r="E62" s="28"/>
      <c r="G62" s="82"/>
      <c r="H62" s="83"/>
      <c r="I62" s="83"/>
      <c r="J62" s="83"/>
      <c r="K62" s="83"/>
      <c r="L62" s="83"/>
      <c r="M62" s="83"/>
      <c r="N62" s="83"/>
      <c r="O62" s="83"/>
      <c r="P62" s="83"/>
      <c r="Q62" s="84"/>
    </row>
    <row r="63" spans="1:17" x14ac:dyDescent="0.2">
      <c r="A63" s="32" t="str">
        <f t="shared" ca="1" si="3"/>
        <v/>
      </c>
      <c r="B63" s="1"/>
      <c r="C63" s="1" t="str">
        <f t="shared" si="2"/>
        <v/>
      </c>
      <c r="D63" s="1"/>
      <c r="E63" s="28"/>
    </row>
    <row r="64" spans="1:17" x14ac:dyDescent="0.2">
      <c r="A64" s="32" t="str">
        <f t="shared" ca="1" si="3"/>
        <v/>
      </c>
      <c r="B64" s="1"/>
      <c r="C64" s="1" t="str">
        <f t="shared" si="2"/>
        <v/>
      </c>
      <c r="D64" s="1"/>
      <c r="E64" s="28"/>
    </row>
    <row r="65" spans="1:5" x14ac:dyDescent="0.2">
      <c r="A65" s="32" t="str">
        <f t="shared" ca="1" si="3"/>
        <v/>
      </c>
      <c r="B65" s="1"/>
      <c r="C65" s="1" t="str">
        <f t="shared" si="2"/>
        <v/>
      </c>
      <c r="D65" s="1"/>
      <c r="E65" s="28"/>
    </row>
    <row r="66" spans="1:5" x14ac:dyDescent="0.2">
      <c r="A66" s="32" t="str">
        <f t="shared" ca="1" si="3"/>
        <v/>
      </c>
      <c r="B66" s="1"/>
      <c r="C66" s="1" t="str">
        <f t="shared" si="2"/>
        <v/>
      </c>
      <c r="D66" s="1"/>
      <c r="E66" s="28"/>
    </row>
    <row r="67" spans="1:5" x14ac:dyDescent="0.2">
      <c r="A67" s="32" t="str">
        <f t="shared" ca="1" si="3"/>
        <v/>
      </c>
      <c r="B67" s="1"/>
      <c r="C67" s="1" t="str">
        <f t="shared" si="2"/>
        <v/>
      </c>
      <c r="D67" s="1"/>
      <c r="E67" s="28"/>
    </row>
    <row r="68" spans="1:5" x14ac:dyDescent="0.2">
      <c r="A68" s="32" t="str">
        <f t="shared" ca="1" si="3"/>
        <v/>
      </c>
      <c r="B68" s="1"/>
      <c r="C68" s="1" t="str">
        <f t="shared" si="2"/>
        <v/>
      </c>
      <c r="D68" s="1"/>
      <c r="E68" s="28"/>
    </row>
    <row r="69" spans="1:5" x14ac:dyDescent="0.2">
      <c r="A69" s="32" t="str">
        <f t="shared" ca="1" si="3"/>
        <v/>
      </c>
      <c r="B69" s="1"/>
      <c r="C69" s="1" t="str">
        <f t="shared" si="2"/>
        <v/>
      </c>
      <c r="D69" s="1"/>
      <c r="E69" s="28"/>
    </row>
    <row r="70" spans="1:5" x14ac:dyDescent="0.2">
      <c r="A70" s="32" t="str">
        <f t="shared" ca="1" si="3"/>
        <v/>
      </c>
      <c r="B70" s="1"/>
      <c r="C70" s="1" t="str">
        <f t="shared" si="2"/>
        <v/>
      </c>
      <c r="D70" s="1"/>
      <c r="E70" s="28"/>
    </row>
    <row r="71" spans="1:5" x14ac:dyDescent="0.2">
      <c r="A71" s="32" t="str">
        <f t="shared" ca="1" si="3"/>
        <v/>
      </c>
      <c r="B71" s="1"/>
      <c r="C71" s="1" t="str">
        <f t="shared" si="2"/>
        <v/>
      </c>
      <c r="D71" s="1"/>
      <c r="E71" s="28"/>
    </row>
    <row r="72" spans="1:5" x14ac:dyDescent="0.2">
      <c r="A72" s="32" t="str">
        <f t="shared" ca="1" si="3"/>
        <v/>
      </c>
      <c r="B72" s="1"/>
      <c r="C72" s="1" t="str">
        <f t="shared" si="2"/>
        <v/>
      </c>
      <c r="D72" s="1"/>
      <c r="E72" s="28"/>
    </row>
    <row r="73" spans="1:5" x14ac:dyDescent="0.2">
      <c r="A73" s="32" t="str">
        <f t="shared" ca="1" si="3"/>
        <v/>
      </c>
      <c r="B73" s="1"/>
      <c r="C73" s="1" t="str">
        <f t="shared" si="2"/>
        <v/>
      </c>
      <c r="D73" s="1"/>
      <c r="E73" s="28"/>
    </row>
    <row r="74" spans="1:5" x14ac:dyDescent="0.2">
      <c r="A74" s="32" t="str">
        <f t="shared" ca="1" si="3"/>
        <v/>
      </c>
      <c r="B74" s="1"/>
      <c r="C74" s="1" t="str">
        <f t="shared" si="2"/>
        <v/>
      </c>
      <c r="D74" s="1"/>
      <c r="E74" s="28"/>
    </row>
    <row r="75" spans="1:5" x14ac:dyDescent="0.2">
      <c r="A75" s="32" t="str">
        <f t="shared" ca="1" si="3"/>
        <v/>
      </c>
      <c r="B75" s="1"/>
      <c r="C75" s="1" t="str">
        <f t="shared" si="2"/>
        <v/>
      </c>
      <c r="D75" s="1"/>
      <c r="E75" s="28"/>
    </row>
    <row r="76" spans="1:5" x14ac:dyDescent="0.2">
      <c r="A76" s="32" t="str">
        <f t="shared" ca="1" si="3"/>
        <v/>
      </c>
      <c r="B76" s="1"/>
      <c r="C76" s="1" t="str">
        <f t="shared" si="2"/>
        <v/>
      </c>
      <c r="D76" s="1"/>
      <c r="E76" s="28"/>
    </row>
    <row r="77" spans="1:5" x14ac:dyDescent="0.2">
      <c r="A77" s="32" t="str">
        <f t="shared" ca="1" si="3"/>
        <v/>
      </c>
      <c r="B77" s="1"/>
      <c r="C77" s="1" t="str">
        <f t="shared" si="2"/>
        <v/>
      </c>
      <c r="D77" s="1"/>
      <c r="E77" s="28"/>
    </row>
    <row r="78" spans="1:5" x14ac:dyDescent="0.2">
      <c r="A78" s="32" t="str">
        <f t="shared" ca="1" si="3"/>
        <v/>
      </c>
      <c r="B78" s="1"/>
      <c r="C78" s="1" t="str">
        <f t="shared" si="2"/>
        <v/>
      </c>
      <c r="D78" s="1"/>
      <c r="E78" s="28"/>
    </row>
    <row r="79" spans="1:5" x14ac:dyDescent="0.2">
      <c r="A79" s="32" t="str">
        <f t="shared" ca="1" si="3"/>
        <v/>
      </c>
      <c r="B79" s="1"/>
      <c r="C79" s="1" t="str">
        <f t="shared" si="2"/>
        <v/>
      </c>
      <c r="D79" s="1"/>
      <c r="E79" s="28"/>
    </row>
    <row r="80" spans="1:5" x14ac:dyDescent="0.2">
      <c r="A80" s="32" t="str">
        <f t="shared" ca="1" si="3"/>
        <v/>
      </c>
      <c r="B80" s="1"/>
      <c r="C80" s="1" t="str">
        <f t="shared" si="2"/>
        <v/>
      </c>
      <c r="D80" s="1"/>
      <c r="E80" s="28"/>
    </row>
    <row r="81" spans="1:5" x14ac:dyDescent="0.2">
      <c r="A81" s="32" t="str">
        <f t="shared" ca="1" si="3"/>
        <v/>
      </c>
      <c r="B81" s="1"/>
      <c r="C81" s="1" t="str">
        <f t="shared" si="2"/>
        <v/>
      </c>
      <c r="D81" s="1"/>
      <c r="E81" s="28"/>
    </row>
    <row r="82" spans="1:5" x14ac:dyDescent="0.2">
      <c r="A82" s="32" t="str">
        <f t="shared" ca="1" si="3"/>
        <v/>
      </c>
      <c r="B82" s="1"/>
      <c r="C82" s="1" t="str">
        <f t="shared" ref="C82:C145" si="4">IF(B82="","",IF(B82="Search","Search","Grant"))</f>
        <v/>
      </c>
      <c r="D82" s="1"/>
      <c r="E82" s="28"/>
    </row>
    <row r="83" spans="1:5" x14ac:dyDescent="0.2">
      <c r="A83" s="32" t="str">
        <f t="shared" ca="1" si="3"/>
        <v/>
      </c>
      <c r="B83" s="1"/>
      <c r="C83" s="1" t="str">
        <f t="shared" si="4"/>
        <v/>
      </c>
      <c r="D83" s="1"/>
      <c r="E83" s="28"/>
    </row>
    <row r="84" spans="1:5" x14ac:dyDescent="0.2">
      <c r="A84" s="32" t="str">
        <f t="shared" ca="1" si="3"/>
        <v/>
      </c>
      <c r="B84" s="1"/>
      <c r="C84" s="1" t="str">
        <f t="shared" si="4"/>
        <v/>
      </c>
      <c r="D84" s="1"/>
      <c r="E84" s="28"/>
    </row>
    <row r="85" spans="1:5" x14ac:dyDescent="0.2">
      <c r="A85" s="32" t="str">
        <f t="shared" ca="1" si="3"/>
        <v/>
      </c>
      <c r="B85" s="1"/>
      <c r="C85" s="1" t="str">
        <f t="shared" si="4"/>
        <v/>
      </c>
      <c r="D85" s="1"/>
      <c r="E85" s="28"/>
    </row>
    <row r="86" spans="1:5" x14ac:dyDescent="0.2">
      <c r="A86" s="32" t="str">
        <f t="shared" ca="1" si="3"/>
        <v/>
      </c>
      <c r="B86" s="1"/>
      <c r="C86" s="1" t="str">
        <f t="shared" si="4"/>
        <v/>
      </c>
      <c r="D86" s="1"/>
      <c r="E86" s="28"/>
    </row>
    <row r="87" spans="1:5" x14ac:dyDescent="0.2">
      <c r="A87" s="32" t="str">
        <f t="shared" ca="1" si="3"/>
        <v/>
      </c>
      <c r="B87" s="1"/>
      <c r="C87" s="1" t="str">
        <f t="shared" si="4"/>
        <v/>
      </c>
      <c r="D87" s="1"/>
      <c r="E87" s="28"/>
    </row>
    <row r="88" spans="1:5" x14ac:dyDescent="0.2">
      <c r="A88" s="32" t="str">
        <f t="shared" ca="1" si="3"/>
        <v/>
      </c>
      <c r="B88" s="1"/>
      <c r="C88" s="1" t="str">
        <f t="shared" si="4"/>
        <v/>
      </c>
      <c r="D88" s="1"/>
      <c r="E88" s="28"/>
    </row>
    <row r="89" spans="1:5" x14ac:dyDescent="0.2">
      <c r="A89" s="32" t="str">
        <f t="shared" ca="1" si="3"/>
        <v/>
      </c>
      <c r="B89" s="1"/>
      <c r="C89" s="1" t="str">
        <f t="shared" si="4"/>
        <v/>
      </c>
      <c r="D89" s="1"/>
      <c r="E89" s="28"/>
    </row>
    <row r="90" spans="1:5" x14ac:dyDescent="0.2">
      <c r="A90" s="32" t="str">
        <f t="shared" ca="1" si="3"/>
        <v/>
      </c>
      <c r="B90" s="1"/>
      <c r="C90" s="1" t="str">
        <f t="shared" si="4"/>
        <v/>
      </c>
      <c r="D90" s="1"/>
      <c r="E90" s="28"/>
    </row>
    <row r="91" spans="1:5" x14ac:dyDescent="0.2">
      <c r="A91" s="32" t="str">
        <f t="shared" ca="1" si="3"/>
        <v/>
      </c>
      <c r="B91" s="1"/>
      <c r="C91" s="1" t="str">
        <f t="shared" si="4"/>
        <v/>
      </c>
      <c r="D91" s="1"/>
      <c r="E91" s="28"/>
    </row>
    <row r="92" spans="1:5" x14ac:dyDescent="0.2">
      <c r="A92" s="32" t="str">
        <f t="shared" ca="1" si="3"/>
        <v/>
      </c>
      <c r="B92" s="1"/>
      <c r="C92" s="1" t="str">
        <f t="shared" si="4"/>
        <v/>
      </c>
      <c r="D92" s="1"/>
      <c r="E92" s="28"/>
    </row>
    <row r="93" spans="1:5" x14ac:dyDescent="0.2">
      <c r="A93" s="32" t="str">
        <f t="shared" ca="1" si="3"/>
        <v/>
      </c>
      <c r="B93" s="1"/>
      <c r="C93" s="1" t="str">
        <f t="shared" si="4"/>
        <v/>
      </c>
      <c r="D93" s="1"/>
      <c r="E93" s="28"/>
    </row>
    <row r="94" spans="1:5" x14ac:dyDescent="0.2">
      <c r="A94" s="32" t="str">
        <f t="shared" ca="1" si="3"/>
        <v/>
      </c>
      <c r="B94" s="1"/>
      <c r="C94" s="1" t="str">
        <f t="shared" si="4"/>
        <v/>
      </c>
      <c r="D94" s="1"/>
      <c r="E94" s="28"/>
    </row>
    <row r="95" spans="1:5" x14ac:dyDescent="0.2">
      <c r="A95" s="32" t="str">
        <f t="shared" ca="1" si="3"/>
        <v/>
      </c>
      <c r="B95" s="1"/>
      <c r="C95" s="1" t="str">
        <f t="shared" si="4"/>
        <v/>
      </c>
      <c r="D95" s="1"/>
      <c r="E95" s="28"/>
    </row>
    <row r="96" spans="1:5" x14ac:dyDescent="0.2">
      <c r="A96" s="32" t="str">
        <f t="shared" ca="1" si="3"/>
        <v/>
      </c>
      <c r="B96" s="1"/>
      <c r="C96" s="1" t="str">
        <f t="shared" si="4"/>
        <v/>
      </c>
      <c r="D96" s="1"/>
      <c r="E96" s="28"/>
    </row>
    <row r="97" spans="1:5" x14ac:dyDescent="0.2">
      <c r="A97" s="32" t="str">
        <f t="shared" ca="1" si="3"/>
        <v/>
      </c>
      <c r="B97" s="1"/>
      <c r="C97" s="1" t="str">
        <f t="shared" si="4"/>
        <v/>
      </c>
      <c r="D97" s="1"/>
      <c r="E97" s="28"/>
    </row>
    <row r="98" spans="1:5" x14ac:dyDescent="0.2">
      <c r="A98" s="32" t="str">
        <f t="shared" ca="1" si="3"/>
        <v/>
      </c>
      <c r="B98" s="1"/>
      <c r="C98" s="1" t="str">
        <f t="shared" si="4"/>
        <v/>
      </c>
      <c r="D98" s="1"/>
      <c r="E98" s="28"/>
    </row>
    <row r="99" spans="1:5" x14ac:dyDescent="0.2">
      <c r="A99" s="32" t="str">
        <f t="shared" ca="1" si="3"/>
        <v/>
      </c>
      <c r="B99" s="1"/>
      <c r="C99" s="1" t="str">
        <f t="shared" si="4"/>
        <v/>
      </c>
      <c r="D99" s="1"/>
      <c r="E99" s="28"/>
    </row>
    <row r="100" spans="1:5" x14ac:dyDescent="0.2">
      <c r="A100" s="32" t="str">
        <f t="shared" ca="1" si="3"/>
        <v/>
      </c>
      <c r="B100" s="1"/>
      <c r="C100" s="1" t="str">
        <f t="shared" si="4"/>
        <v/>
      </c>
      <c r="D100" s="1"/>
      <c r="E100" s="28"/>
    </row>
    <row r="101" spans="1:5" x14ac:dyDescent="0.2">
      <c r="A101" s="32" t="str">
        <f t="shared" ca="1" si="3"/>
        <v/>
      </c>
      <c r="B101" s="1"/>
      <c r="C101" s="1" t="str">
        <f t="shared" si="4"/>
        <v/>
      </c>
      <c r="D101" s="1"/>
      <c r="E101" s="28"/>
    </row>
    <row r="102" spans="1:5" x14ac:dyDescent="0.2">
      <c r="A102" s="32" t="str">
        <f t="shared" ca="1" si="3"/>
        <v/>
      </c>
      <c r="B102" s="1"/>
      <c r="C102" s="1" t="str">
        <f t="shared" si="4"/>
        <v/>
      </c>
      <c r="D102" s="1"/>
      <c r="E102" s="28"/>
    </row>
    <row r="103" spans="1:5" x14ac:dyDescent="0.2">
      <c r="A103" s="32" t="str">
        <f t="shared" ca="1" si="3"/>
        <v/>
      </c>
      <c r="B103" s="1"/>
      <c r="C103" s="1" t="str">
        <f t="shared" si="4"/>
        <v/>
      </c>
      <c r="D103" s="1"/>
      <c r="E103" s="28"/>
    </row>
    <row r="104" spans="1:5" x14ac:dyDescent="0.2">
      <c r="A104" s="32" t="str">
        <f t="shared" ca="1" si="3"/>
        <v/>
      </c>
      <c r="B104" s="1"/>
      <c r="C104" s="1" t="str">
        <f t="shared" si="4"/>
        <v/>
      </c>
      <c r="D104" s="1"/>
      <c r="E104" s="28"/>
    </row>
    <row r="105" spans="1:5" x14ac:dyDescent="0.2">
      <c r="A105" s="32" t="str">
        <f t="shared" ca="1" si="3"/>
        <v/>
      </c>
      <c r="B105" s="1"/>
      <c r="C105" s="1" t="str">
        <f t="shared" si="4"/>
        <v/>
      </c>
      <c r="D105" s="1"/>
      <c r="E105" s="28"/>
    </row>
    <row r="106" spans="1:5" x14ac:dyDescent="0.2">
      <c r="A106" s="32" t="str">
        <f t="shared" ca="1" si="3"/>
        <v/>
      </c>
      <c r="B106" s="1"/>
      <c r="C106" s="1" t="str">
        <f t="shared" si="4"/>
        <v/>
      </c>
      <c r="D106" s="1"/>
      <c r="E106" s="28"/>
    </row>
    <row r="107" spans="1:5" x14ac:dyDescent="0.2">
      <c r="A107" s="32" t="str">
        <f t="shared" ca="1" si="3"/>
        <v/>
      </c>
      <c r="B107" s="1"/>
      <c r="C107" s="1" t="str">
        <f t="shared" si="4"/>
        <v/>
      </c>
      <c r="D107" s="1"/>
      <c r="E107" s="28"/>
    </row>
    <row r="108" spans="1:5" x14ac:dyDescent="0.2">
      <c r="A108" s="32" t="str">
        <f t="shared" ca="1" si="3"/>
        <v/>
      </c>
      <c r="B108" s="1"/>
      <c r="C108" s="1" t="str">
        <f t="shared" si="4"/>
        <v/>
      </c>
      <c r="D108" s="1"/>
      <c r="E108" s="28"/>
    </row>
    <row r="109" spans="1:5" x14ac:dyDescent="0.2">
      <c r="A109" s="32" t="str">
        <f t="shared" ca="1" si="3"/>
        <v/>
      </c>
      <c r="B109" s="1"/>
      <c r="C109" s="1" t="str">
        <f t="shared" si="4"/>
        <v/>
      </c>
      <c r="D109" s="1"/>
      <c r="E109" s="28"/>
    </row>
    <row r="110" spans="1:5" x14ac:dyDescent="0.2">
      <c r="A110" s="32" t="str">
        <f t="shared" ca="1" si="3"/>
        <v/>
      </c>
      <c r="B110" s="1"/>
      <c r="C110" s="1" t="str">
        <f t="shared" si="4"/>
        <v/>
      </c>
      <c r="D110" s="1"/>
      <c r="E110" s="28"/>
    </row>
    <row r="111" spans="1:5" x14ac:dyDescent="0.2">
      <c r="A111" s="32" t="str">
        <f t="shared" ca="1" si="3"/>
        <v/>
      </c>
      <c r="B111" s="1"/>
      <c r="C111" s="1" t="str">
        <f t="shared" si="4"/>
        <v/>
      </c>
      <c r="D111" s="1"/>
      <c r="E111" s="28"/>
    </row>
    <row r="112" spans="1:5" x14ac:dyDescent="0.2">
      <c r="A112" s="32" t="str">
        <f t="shared" ca="1" si="3"/>
        <v/>
      </c>
      <c r="B112" s="1"/>
      <c r="C112" s="1" t="str">
        <f t="shared" si="4"/>
        <v/>
      </c>
      <c r="D112" s="1"/>
      <c r="E112" s="28"/>
    </row>
    <row r="113" spans="1:5" x14ac:dyDescent="0.2">
      <c r="A113" s="32" t="str">
        <f t="shared" ref="A113:A176" ca="1" si="5">IF(B113="","",TODAY())</f>
        <v/>
      </c>
      <c r="B113" s="1"/>
      <c r="C113" s="1" t="str">
        <f t="shared" si="4"/>
        <v/>
      </c>
      <c r="D113" s="1"/>
      <c r="E113" s="28"/>
    </row>
    <row r="114" spans="1:5" x14ac:dyDescent="0.2">
      <c r="A114" s="32" t="str">
        <f t="shared" ca="1" si="5"/>
        <v/>
      </c>
      <c r="B114" s="1"/>
      <c r="C114" s="1" t="str">
        <f t="shared" si="4"/>
        <v/>
      </c>
      <c r="D114" s="1"/>
      <c r="E114" s="28"/>
    </row>
    <row r="115" spans="1:5" x14ac:dyDescent="0.2">
      <c r="A115" s="32" t="str">
        <f t="shared" ca="1" si="5"/>
        <v/>
      </c>
      <c r="B115" s="1"/>
      <c r="C115" s="1" t="str">
        <f t="shared" si="4"/>
        <v/>
      </c>
      <c r="D115" s="1"/>
      <c r="E115" s="28"/>
    </row>
    <row r="116" spans="1:5" x14ac:dyDescent="0.2">
      <c r="A116" s="32" t="str">
        <f t="shared" ca="1" si="5"/>
        <v/>
      </c>
      <c r="B116" s="1"/>
      <c r="C116" s="1" t="str">
        <f t="shared" si="4"/>
        <v/>
      </c>
      <c r="D116" s="1"/>
      <c r="E116" s="28"/>
    </row>
    <row r="117" spans="1:5" x14ac:dyDescent="0.2">
      <c r="A117" s="32" t="str">
        <f t="shared" ca="1" si="5"/>
        <v/>
      </c>
      <c r="B117" s="1"/>
      <c r="C117" s="1" t="str">
        <f t="shared" si="4"/>
        <v/>
      </c>
      <c r="D117" s="1"/>
      <c r="E117" s="28"/>
    </row>
    <row r="118" spans="1:5" x14ac:dyDescent="0.2">
      <c r="A118" s="32" t="str">
        <f t="shared" ca="1" si="5"/>
        <v/>
      </c>
      <c r="B118" s="1"/>
      <c r="C118" s="1" t="str">
        <f t="shared" si="4"/>
        <v/>
      </c>
      <c r="D118" s="1"/>
      <c r="E118" s="28"/>
    </row>
    <row r="119" spans="1:5" x14ac:dyDescent="0.2">
      <c r="A119" s="32" t="str">
        <f t="shared" ca="1" si="5"/>
        <v/>
      </c>
      <c r="B119" s="1"/>
      <c r="C119" s="1" t="str">
        <f t="shared" si="4"/>
        <v/>
      </c>
      <c r="D119" s="1"/>
      <c r="E119" s="28"/>
    </row>
    <row r="120" spans="1:5" x14ac:dyDescent="0.2">
      <c r="A120" s="32" t="str">
        <f t="shared" ca="1" si="5"/>
        <v/>
      </c>
      <c r="B120" s="1"/>
      <c r="C120" s="1" t="str">
        <f t="shared" si="4"/>
        <v/>
      </c>
      <c r="D120" s="1"/>
      <c r="E120" s="28"/>
    </row>
    <row r="121" spans="1:5" x14ac:dyDescent="0.2">
      <c r="A121" s="32" t="str">
        <f t="shared" ca="1" si="5"/>
        <v/>
      </c>
      <c r="B121" s="1"/>
      <c r="C121" s="1" t="str">
        <f t="shared" si="4"/>
        <v/>
      </c>
      <c r="D121" s="1"/>
      <c r="E121" s="28"/>
    </row>
    <row r="122" spans="1:5" x14ac:dyDescent="0.2">
      <c r="A122" s="32" t="str">
        <f t="shared" ca="1" si="5"/>
        <v/>
      </c>
      <c r="B122" s="1"/>
      <c r="C122" s="1" t="str">
        <f t="shared" si="4"/>
        <v/>
      </c>
      <c r="D122" s="1"/>
      <c r="E122" s="28"/>
    </row>
    <row r="123" spans="1:5" x14ac:dyDescent="0.2">
      <c r="A123" s="32" t="str">
        <f t="shared" ca="1" si="5"/>
        <v/>
      </c>
      <c r="B123" s="1"/>
      <c r="C123" s="1" t="str">
        <f t="shared" si="4"/>
        <v/>
      </c>
      <c r="D123" s="1"/>
      <c r="E123" s="28"/>
    </row>
    <row r="124" spans="1:5" x14ac:dyDescent="0.2">
      <c r="A124" s="32" t="str">
        <f t="shared" ca="1" si="5"/>
        <v/>
      </c>
      <c r="B124" s="1"/>
      <c r="C124" s="1" t="str">
        <f t="shared" si="4"/>
        <v/>
      </c>
      <c r="D124" s="1"/>
      <c r="E124" s="28"/>
    </row>
    <row r="125" spans="1:5" x14ac:dyDescent="0.2">
      <c r="A125" s="32" t="str">
        <f t="shared" ca="1" si="5"/>
        <v/>
      </c>
      <c r="B125" s="1"/>
      <c r="C125" s="1" t="str">
        <f t="shared" si="4"/>
        <v/>
      </c>
      <c r="D125" s="1"/>
      <c r="E125" s="28"/>
    </row>
    <row r="126" spans="1:5" x14ac:dyDescent="0.2">
      <c r="A126" s="32" t="str">
        <f t="shared" ca="1" si="5"/>
        <v/>
      </c>
      <c r="B126" s="1"/>
      <c r="C126" s="1" t="str">
        <f t="shared" si="4"/>
        <v/>
      </c>
      <c r="D126" s="1"/>
      <c r="E126" s="28"/>
    </row>
    <row r="127" spans="1:5" x14ac:dyDescent="0.2">
      <c r="A127" s="32" t="str">
        <f t="shared" ca="1" si="5"/>
        <v/>
      </c>
      <c r="B127" s="1"/>
      <c r="C127" s="1" t="str">
        <f t="shared" si="4"/>
        <v/>
      </c>
      <c r="D127" s="1"/>
      <c r="E127" s="28"/>
    </row>
    <row r="128" spans="1:5" x14ac:dyDescent="0.2">
      <c r="A128" s="32" t="str">
        <f t="shared" ca="1" si="5"/>
        <v/>
      </c>
      <c r="B128" s="1"/>
      <c r="C128" s="1" t="str">
        <f t="shared" si="4"/>
        <v/>
      </c>
      <c r="D128" s="1"/>
      <c r="E128" s="28"/>
    </row>
    <row r="129" spans="1:5" x14ac:dyDescent="0.2">
      <c r="A129" s="32" t="str">
        <f t="shared" ca="1" si="5"/>
        <v/>
      </c>
      <c r="B129" s="1"/>
      <c r="C129" s="1" t="str">
        <f t="shared" si="4"/>
        <v/>
      </c>
      <c r="D129" s="1"/>
      <c r="E129" s="28"/>
    </row>
    <row r="130" spans="1:5" x14ac:dyDescent="0.2">
      <c r="A130" s="32" t="str">
        <f t="shared" ca="1" si="5"/>
        <v/>
      </c>
      <c r="B130" s="1"/>
      <c r="C130" s="1" t="str">
        <f t="shared" si="4"/>
        <v/>
      </c>
      <c r="D130" s="1"/>
      <c r="E130" s="28"/>
    </row>
    <row r="131" spans="1:5" x14ac:dyDescent="0.2">
      <c r="A131" s="32" t="str">
        <f t="shared" ca="1" si="5"/>
        <v/>
      </c>
      <c r="B131" s="1"/>
      <c r="C131" s="1" t="str">
        <f t="shared" si="4"/>
        <v/>
      </c>
      <c r="D131" s="1"/>
      <c r="E131" s="28"/>
    </row>
    <row r="132" spans="1:5" x14ac:dyDescent="0.2">
      <c r="A132" s="32" t="str">
        <f t="shared" ca="1" si="5"/>
        <v/>
      </c>
      <c r="B132" s="1"/>
      <c r="C132" s="1" t="str">
        <f t="shared" si="4"/>
        <v/>
      </c>
      <c r="D132" s="1"/>
      <c r="E132" s="28"/>
    </row>
    <row r="133" spans="1:5" x14ac:dyDescent="0.2">
      <c r="A133" s="32" t="str">
        <f t="shared" ca="1" si="5"/>
        <v/>
      </c>
      <c r="B133" s="1"/>
      <c r="C133" s="1" t="str">
        <f t="shared" si="4"/>
        <v/>
      </c>
      <c r="D133" s="1"/>
      <c r="E133" s="28"/>
    </row>
    <row r="134" spans="1:5" x14ac:dyDescent="0.2">
      <c r="A134" s="32" t="str">
        <f t="shared" ca="1" si="5"/>
        <v/>
      </c>
      <c r="B134" s="1"/>
      <c r="C134" s="1" t="str">
        <f t="shared" si="4"/>
        <v/>
      </c>
      <c r="D134" s="1"/>
      <c r="E134" s="28"/>
    </row>
    <row r="135" spans="1:5" x14ac:dyDescent="0.2">
      <c r="A135" s="32" t="str">
        <f t="shared" ca="1" si="5"/>
        <v/>
      </c>
      <c r="B135" s="1"/>
      <c r="C135" s="1" t="str">
        <f t="shared" si="4"/>
        <v/>
      </c>
      <c r="D135" s="1"/>
      <c r="E135" s="28"/>
    </row>
    <row r="136" spans="1:5" x14ac:dyDescent="0.2">
      <c r="A136" s="32" t="str">
        <f t="shared" ca="1" si="5"/>
        <v/>
      </c>
      <c r="B136" s="1"/>
      <c r="C136" s="1" t="str">
        <f t="shared" si="4"/>
        <v/>
      </c>
      <c r="D136" s="1"/>
      <c r="E136" s="28"/>
    </row>
    <row r="137" spans="1:5" x14ac:dyDescent="0.2">
      <c r="A137" s="32" t="str">
        <f t="shared" ca="1" si="5"/>
        <v/>
      </c>
      <c r="B137" s="1"/>
      <c r="C137" s="1" t="str">
        <f t="shared" si="4"/>
        <v/>
      </c>
      <c r="D137" s="1"/>
      <c r="E137" s="28"/>
    </row>
    <row r="138" spans="1:5" x14ac:dyDescent="0.2">
      <c r="A138" s="32" t="str">
        <f t="shared" ca="1" si="5"/>
        <v/>
      </c>
      <c r="B138" s="1"/>
      <c r="C138" s="1" t="str">
        <f t="shared" si="4"/>
        <v/>
      </c>
      <c r="D138" s="1"/>
      <c r="E138" s="28"/>
    </row>
    <row r="139" spans="1:5" x14ac:dyDescent="0.2">
      <c r="A139" s="32" t="str">
        <f t="shared" ca="1" si="5"/>
        <v/>
      </c>
      <c r="B139" s="1"/>
      <c r="C139" s="1" t="str">
        <f t="shared" si="4"/>
        <v/>
      </c>
      <c r="D139" s="1"/>
      <c r="E139" s="28"/>
    </row>
    <row r="140" spans="1:5" x14ac:dyDescent="0.2">
      <c r="A140" s="32" t="str">
        <f t="shared" ca="1" si="5"/>
        <v/>
      </c>
      <c r="B140" s="1"/>
      <c r="C140" s="1" t="str">
        <f t="shared" si="4"/>
        <v/>
      </c>
      <c r="D140" s="1"/>
      <c r="E140" s="28"/>
    </row>
    <row r="141" spans="1:5" x14ac:dyDescent="0.2">
      <c r="A141" s="32" t="str">
        <f t="shared" ca="1" si="5"/>
        <v/>
      </c>
      <c r="B141" s="1"/>
      <c r="C141" s="1" t="str">
        <f t="shared" si="4"/>
        <v/>
      </c>
      <c r="D141" s="1"/>
      <c r="E141" s="28"/>
    </row>
    <row r="142" spans="1:5" x14ac:dyDescent="0.2">
      <c r="A142" s="32" t="str">
        <f t="shared" ca="1" si="5"/>
        <v/>
      </c>
      <c r="B142" s="1"/>
      <c r="C142" s="1" t="str">
        <f t="shared" si="4"/>
        <v/>
      </c>
      <c r="D142" s="1"/>
      <c r="E142" s="28"/>
    </row>
    <row r="143" spans="1:5" x14ac:dyDescent="0.2">
      <c r="A143" s="32" t="str">
        <f t="shared" ca="1" si="5"/>
        <v/>
      </c>
      <c r="B143" s="1"/>
      <c r="C143" s="1" t="str">
        <f t="shared" si="4"/>
        <v/>
      </c>
      <c r="D143" s="1"/>
      <c r="E143" s="28"/>
    </row>
    <row r="144" spans="1:5" x14ac:dyDescent="0.2">
      <c r="A144" s="32" t="str">
        <f t="shared" ca="1" si="5"/>
        <v/>
      </c>
      <c r="B144" s="1"/>
      <c r="C144" s="1" t="str">
        <f t="shared" si="4"/>
        <v/>
      </c>
      <c r="D144" s="1"/>
      <c r="E144" s="28"/>
    </row>
    <row r="145" spans="1:5" x14ac:dyDescent="0.2">
      <c r="A145" s="32" t="str">
        <f t="shared" ca="1" si="5"/>
        <v/>
      </c>
      <c r="B145" s="1"/>
      <c r="C145" s="1" t="str">
        <f t="shared" si="4"/>
        <v/>
      </c>
      <c r="D145" s="1"/>
      <c r="E145" s="28"/>
    </row>
    <row r="146" spans="1:5" x14ac:dyDescent="0.2">
      <c r="A146" s="32" t="str">
        <f t="shared" ca="1" si="5"/>
        <v/>
      </c>
      <c r="B146" s="1"/>
      <c r="C146" s="1" t="str">
        <f t="shared" ref="C146:C209" si="6">IF(B146="","",IF(B146="Search","Search","Grant"))</f>
        <v/>
      </c>
      <c r="D146" s="1"/>
      <c r="E146" s="28"/>
    </row>
    <row r="147" spans="1:5" x14ac:dyDescent="0.2">
      <c r="A147" s="32" t="str">
        <f t="shared" ca="1" si="5"/>
        <v/>
      </c>
      <c r="B147" s="1"/>
      <c r="C147" s="1" t="str">
        <f t="shared" si="6"/>
        <v/>
      </c>
      <c r="D147" s="1"/>
      <c r="E147" s="28"/>
    </row>
    <row r="148" spans="1:5" x14ac:dyDescent="0.2">
      <c r="A148" s="32" t="str">
        <f t="shared" ca="1" si="5"/>
        <v/>
      </c>
      <c r="B148" s="1"/>
      <c r="C148" s="1" t="str">
        <f t="shared" si="6"/>
        <v/>
      </c>
      <c r="D148" s="1"/>
      <c r="E148" s="28"/>
    </row>
    <row r="149" spans="1:5" x14ac:dyDescent="0.2">
      <c r="A149" s="32" t="str">
        <f t="shared" ca="1" si="5"/>
        <v/>
      </c>
      <c r="B149" s="1"/>
      <c r="C149" s="1" t="str">
        <f t="shared" si="6"/>
        <v/>
      </c>
      <c r="D149" s="1"/>
      <c r="E149" s="28"/>
    </row>
    <row r="150" spans="1:5" x14ac:dyDescent="0.2">
      <c r="A150" s="32" t="str">
        <f t="shared" ca="1" si="5"/>
        <v/>
      </c>
      <c r="B150" s="1"/>
      <c r="C150" s="1" t="str">
        <f t="shared" si="6"/>
        <v/>
      </c>
      <c r="D150" s="1"/>
      <c r="E150" s="28"/>
    </row>
    <row r="151" spans="1:5" x14ac:dyDescent="0.2">
      <c r="A151" s="32" t="str">
        <f t="shared" ca="1" si="5"/>
        <v/>
      </c>
      <c r="B151" s="1"/>
      <c r="C151" s="1" t="str">
        <f t="shared" si="6"/>
        <v/>
      </c>
      <c r="D151" s="1"/>
      <c r="E151" s="28"/>
    </row>
    <row r="152" spans="1:5" x14ac:dyDescent="0.2">
      <c r="A152" s="32" t="str">
        <f t="shared" ca="1" si="5"/>
        <v/>
      </c>
      <c r="B152" s="1"/>
      <c r="C152" s="1" t="str">
        <f t="shared" si="6"/>
        <v/>
      </c>
      <c r="D152" s="1"/>
      <c r="E152" s="28"/>
    </row>
    <row r="153" spans="1:5" x14ac:dyDescent="0.2">
      <c r="A153" s="32" t="str">
        <f t="shared" ca="1" si="5"/>
        <v/>
      </c>
      <c r="B153" s="1"/>
      <c r="C153" s="1" t="str">
        <f t="shared" si="6"/>
        <v/>
      </c>
      <c r="D153" s="1"/>
      <c r="E153" s="28"/>
    </row>
    <row r="154" spans="1:5" x14ac:dyDescent="0.2">
      <c r="A154" s="32" t="str">
        <f t="shared" ca="1" si="5"/>
        <v/>
      </c>
      <c r="B154" s="1"/>
      <c r="C154" s="1" t="str">
        <f t="shared" si="6"/>
        <v/>
      </c>
      <c r="D154" s="1"/>
      <c r="E154" s="28"/>
    </row>
    <row r="155" spans="1:5" x14ac:dyDescent="0.2">
      <c r="A155" s="32" t="str">
        <f t="shared" ca="1" si="5"/>
        <v/>
      </c>
      <c r="B155" s="1"/>
      <c r="C155" s="1" t="str">
        <f t="shared" si="6"/>
        <v/>
      </c>
      <c r="D155" s="1"/>
      <c r="E155" s="28"/>
    </row>
    <row r="156" spans="1:5" x14ac:dyDescent="0.2">
      <c r="A156" s="32" t="str">
        <f t="shared" ca="1" si="5"/>
        <v/>
      </c>
      <c r="B156" s="1"/>
      <c r="C156" s="1" t="str">
        <f t="shared" si="6"/>
        <v/>
      </c>
      <c r="D156" s="1"/>
      <c r="E156" s="28"/>
    </row>
    <row r="157" spans="1:5" x14ac:dyDescent="0.2">
      <c r="A157" s="32" t="str">
        <f t="shared" ca="1" si="5"/>
        <v/>
      </c>
      <c r="B157" s="1"/>
      <c r="C157" s="1" t="str">
        <f t="shared" si="6"/>
        <v/>
      </c>
      <c r="D157" s="1"/>
      <c r="E157" s="28"/>
    </row>
    <row r="158" spans="1:5" x14ac:dyDescent="0.2">
      <c r="A158" s="32" t="str">
        <f t="shared" ca="1" si="5"/>
        <v/>
      </c>
      <c r="B158" s="1"/>
      <c r="C158" s="1" t="str">
        <f t="shared" si="6"/>
        <v/>
      </c>
      <c r="D158" s="1"/>
      <c r="E158" s="28"/>
    </row>
    <row r="159" spans="1:5" x14ac:dyDescent="0.2">
      <c r="A159" s="32" t="str">
        <f t="shared" ca="1" si="5"/>
        <v/>
      </c>
      <c r="B159" s="1"/>
      <c r="C159" s="1" t="str">
        <f t="shared" si="6"/>
        <v/>
      </c>
      <c r="D159" s="1"/>
      <c r="E159" s="28"/>
    </row>
    <row r="160" spans="1:5" x14ac:dyDescent="0.2">
      <c r="A160" s="32" t="str">
        <f t="shared" ca="1" si="5"/>
        <v/>
      </c>
      <c r="B160" s="1"/>
      <c r="C160" s="1" t="str">
        <f t="shared" si="6"/>
        <v/>
      </c>
      <c r="D160" s="1"/>
      <c r="E160" s="28"/>
    </row>
    <row r="161" spans="1:5" x14ac:dyDescent="0.2">
      <c r="A161" s="32" t="str">
        <f t="shared" ca="1" si="5"/>
        <v/>
      </c>
      <c r="B161" s="1"/>
      <c r="C161" s="1" t="str">
        <f t="shared" si="6"/>
        <v/>
      </c>
      <c r="D161" s="1"/>
      <c r="E161" s="28"/>
    </row>
    <row r="162" spans="1:5" x14ac:dyDescent="0.2">
      <c r="A162" s="32" t="str">
        <f t="shared" ca="1" si="5"/>
        <v/>
      </c>
      <c r="B162" s="1"/>
      <c r="C162" s="1" t="str">
        <f t="shared" si="6"/>
        <v/>
      </c>
      <c r="D162" s="1"/>
      <c r="E162" s="28"/>
    </row>
    <row r="163" spans="1:5" x14ac:dyDescent="0.2">
      <c r="A163" s="32" t="str">
        <f t="shared" ca="1" si="5"/>
        <v/>
      </c>
      <c r="B163" s="1"/>
      <c r="C163" s="1" t="str">
        <f t="shared" si="6"/>
        <v/>
      </c>
      <c r="D163" s="1"/>
      <c r="E163" s="28"/>
    </row>
    <row r="164" spans="1:5" x14ac:dyDescent="0.2">
      <c r="A164" s="32" t="str">
        <f t="shared" ca="1" si="5"/>
        <v/>
      </c>
      <c r="B164" s="1"/>
      <c r="C164" s="1" t="str">
        <f t="shared" si="6"/>
        <v/>
      </c>
      <c r="D164" s="1"/>
      <c r="E164" s="28"/>
    </row>
    <row r="165" spans="1:5" x14ac:dyDescent="0.2">
      <c r="A165" s="32" t="str">
        <f t="shared" ca="1" si="5"/>
        <v/>
      </c>
      <c r="B165" s="1"/>
      <c r="C165" s="1" t="str">
        <f t="shared" si="6"/>
        <v/>
      </c>
      <c r="D165" s="1"/>
      <c r="E165" s="28"/>
    </row>
    <row r="166" spans="1:5" x14ac:dyDescent="0.2">
      <c r="A166" s="32" t="str">
        <f t="shared" ca="1" si="5"/>
        <v/>
      </c>
      <c r="B166" s="1"/>
      <c r="C166" s="1" t="str">
        <f t="shared" si="6"/>
        <v/>
      </c>
      <c r="D166" s="1"/>
      <c r="E166" s="28"/>
    </row>
    <row r="167" spans="1:5" x14ac:dyDescent="0.2">
      <c r="A167" s="32" t="str">
        <f t="shared" ca="1" si="5"/>
        <v/>
      </c>
      <c r="B167" s="1"/>
      <c r="C167" s="1" t="str">
        <f t="shared" si="6"/>
        <v/>
      </c>
      <c r="D167" s="1"/>
      <c r="E167" s="28"/>
    </row>
    <row r="168" spans="1:5" x14ac:dyDescent="0.2">
      <c r="A168" s="32" t="str">
        <f t="shared" ca="1" si="5"/>
        <v/>
      </c>
      <c r="B168" s="1"/>
      <c r="C168" s="1" t="str">
        <f t="shared" si="6"/>
        <v/>
      </c>
      <c r="D168" s="1"/>
      <c r="E168" s="28"/>
    </row>
    <row r="169" spans="1:5" x14ac:dyDescent="0.2">
      <c r="A169" s="32" t="str">
        <f t="shared" ca="1" si="5"/>
        <v/>
      </c>
      <c r="B169" s="1"/>
      <c r="C169" s="1" t="str">
        <f t="shared" si="6"/>
        <v/>
      </c>
      <c r="D169" s="1"/>
      <c r="E169" s="28"/>
    </row>
    <row r="170" spans="1:5" x14ac:dyDescent="0.2">
      <c r="A170" s="32" t="str">
        <f t="shared" ca="1" si="5"/>
        <v/>
      </c>
      <c r="B170" s="1"/>
      <c r="C170" s="1" t="str">
        <f t="shared" si="6"/>
        <v/>
      </c>
      <c r="D170" s="1"/>
      <c r="E170" s="28"/>
    </row>
    <row r="171" spans="1:5" x14ac:dyDescent="0.2">
      <c r="A171" s="32" t="str">
        <f t="shared" ca="1" si="5"/>
        <v/>
      </c>
      <c r="B171" s="1"/>
      <c r="C171" s="1" t="str">
        <f t="shared" si="6"/>
        <v/>
      </c>
      <c r="D171" s="1"/>
      <c r="E171" s="28"/>
    </row>
    <row r="172" spans="1:5" x14ac:dyDescent="0.2">
      <c r="A172" s="32" t="str">
        <f t="shared" ca="1" si="5"/>
        <v/>
      </c>
      <c r="B172" s="1"/>
      <c r="C172" s="1" t="str">
        <f t="shared" si="6"/>
        <v/>
      </c>
      <c r="D172" s="1"/>
      <c r="E172" s="28"/>
    </row>
    <row r="173" spans="1:5" x14ac:dyDescent="0.2">
      <c r="A173" s="32" t="str">
        <f t="shared" ca="1" si="5"/>
        <v/>
      </c>
      <c r="B173" s="1"/>
      <c r="C173" s="1" t="str">
        <f t="shared" si="6"/>
        <v/>
      </c>
      <c r="D173" s="1"/>
      <c r="E173" s="28"/>
    </row>
    <row r="174" spans="1:5" x14ac:dyDescent="0.2">
      <c r="A174" s="32" t="str">
        <f t="shared" ca="1" si="5"/>
        <v/>
      </c>
      <c r="B174" s="1"/>
      <c r="C174" s="1" t="str">
        <f t="shared" si="6"/>
        <v/>
      </c>
      <c r="D174" s="1"/>
      <c r="E174" s="28"/>
    </row>
    <row r="175" spans="1:5" x14ac:dyDescent="0.2">
      <c r="A175" s="32" t="str">
        <f t="shared" ca="1" si="5"/>
        <v/>
      </c>
      <c r="B175" s="1"/>
      <c r="C175" s="1" t="str">
        <f t="shared" si="6"/>
        <v/>
      </c>
      <c r="D175" s="1"/>
      <c r="E175" s="28"/>
    </row>
    <row r="176" spans="1:5" x14ac:dyDescent="0.2">
      <c r="A176" s="32" t="str">
        <f t="shared" ca="1" si="5"/>
        <v/>
      </c>
      <c r="B176" s="1"/>
      <c r="C176" s="1" t="str">
        <f t="shared" si="6"/>
        <v/>
      </c>
      <c r="D176" s="1"/>
      <c r="E176" s="28"/>
    </row>
    <row r="177" spans="1:5" x14ac:dyDescent="0.2">
      <c r="A177" s="32" t="str">
        <f t="shared" ref="A177:A240" ca="1" si="7">IF(B177="","",TODAY())</f>
        <v/>
      </c>
      <c r="B177" s="1"/>
      <c r="C177" s="1" t="str">
        <f t="shared" si="6"/>
        <v/>
      </c>
      <c r="D177" s="1"/>
      <c r="E177" s="28"/>
    </row>
    <row r="178" spans="1:5" x14ac:dyDescent="0.2">
      <c r="A178" s="32" t="str">
        <f t="shared" ca="1" si="7"/>
        <v/>
      </c>
      <c r="B178" s="1"/>
      <c r="C178" s="1" t="str">
        <f t="shared" si="6"/>
        <v/>
      </c>
      <c r="D178" s="1"/>
      <c r="E178" s="28"/>
    </row>
    <row r="179" spans="1:5" x14ac:dyDescent="0.2">
      <c r="A179" s="32" t="str">
        <f t="shared" ca="1" si="7"/>
        <v/>
      </c>
      <c r="B179" s="1"/>
      <c r="C179" s="1" t="str">
        <f t="shared" si="6"/>
        <v/>
      </c>
      <c r="D179" s="1"/>
      <c r="E179" s="28"/>
    </row>
    <row r="180" spans="1:5" x14ac:dyDescent="0.2">
      <c r="A180" s="32" t="str">
        <f t="shared" ca="1" si="7"/>
        <v/>
      </c>
      <c r="B180" s="1"/>
      <c r="C180" s="1" t="str">
        <f t="shared" si="6"/>
        <v/>
      </c>
      <c r="D180" s="1"/>
      <c r="E180" s="28"/>
    </row>
    <row r="181" spans="1:5" x14ac:dyDescent="0.2">
      <c r="A181" s="32" t="str">
        <f t="shared" ca="1" si="7"/>
        <v/>
      </c>
      <c r="B181" s="1"/>
      <c r="C181" s="1" t="str">
        <f t="shared" si="6"/>
        <v/>
      </c>
      <c r="D181" s="1"/>
      <c r="E181" s="28"/>
    </row>
    <row r="182" spans="1:5" x14ac:dyDescent="0.2">
      <c r="A182" s="32" t="str">
        <f t="shared" ca="1" si="7"/>
        <v/>
      </c>
      <c r="B182" s="1"/>
      <c r="C182" s="1" t="str">
        <f t="shared" si="6"/>
        <v/>
      </c>
      <c r="D182" s="1"/>
      <c r="E182" s="28"/>
    </row>
    <row r="183" spans="1:5" x14ac:dyDescent="0.2">
      <c r="A183" s="32" t="str">
        <f t="shared" ca="1" si="7"/>
        <v/>
      </c>
      <c r="B183" s="1"/>
      <c r="C183" s="1" t="str">
        <f t="shared" si="6"/>
        <v/>
      </c>
      <c r="D183" s="1"/>
      <c r="E183" s="28"/>
    </row>
    <row r="184" spans="1:5" x14ac:dyDescent="0.2">
      <c r="A184" s="32" t="str">
        <f t="shared" ca="1" si="7"/>
        <v/>
      </c>
      <c r="B184" s="1"/>
      <c r="C184" s="1" t="str">
        <f t="shared" si="6"/>
        <v/>
      </c>
      <c r="D184" s="1"/>
      <c r="E184" s="28"/>
    </row>
    <row r="185" spans="1:5" x14ac:dyDescent="0.2">
      <c r="A185" s="32" t="str">
        <f t="shared" ca="1" si="7"/>
        <v/>
      </c>
      <c r="B185" s="1"/>
      <c r="C185" s="1" t="str">
        <f t="shared" si="6"/>
        <v/>
      </c>
      <c r="D185" s="1"/>
      <c r="E185" s="28"/>
    </row>
    <row r="186" spans="1:5" x14ac:dyDescent="0.2">
      <c r="A186" s="32" t="str">
        <f t="shared" ca="1" si="7"/>
        <v/>
      </c>
      <c r="B186" s="1"/>
      <c r="C186" s="1" t="str">
        <f t="shared" si="6"/>
        <v/>
      </c>
      <c r="D186" s="1"/>
      <c r="E186" s="28"/>
    </row>
    <row r="187" spans="1:5" x14ac:dyDescent="0.2">
      <c r="A187" s="32" t="str">
        <f t="shared" ca="1" si="7"/>
        <v/>
      </c>
      <c r="B187" s="1"/>
      <c r="C187" s="1" t="str">
        <f t="shared" si="6"/>
        <v/>
      </c>
      <c r="D187" s="1"/>
      <c r="E187" s="28"/>
    </row>
    <row r="188" spans="1:5" x14ac:dyDescent="0.2">
      <c r="A188" s="32" t="str">
        <f t="shared" ca="1" si="7"/>
        <v/>
      </c>
      <c r="B188" s="1"/>
      <c r="C188" s="1" t="str">
        <f t="shared" si="6"/>
        <v/>
      </c>
      <c r="D188" s="1"/>
      <c r="E188" s="28"/>
    </row>
    <row r="189" spans="1:5" x14ac:dyDescent="0.2">
      <c r="A189" s="32" t="str">
        <f t="shared" ca="1" si="7"/>
        <v/>
      </c>
      <c r="B189" s="1"/>
      <c r="C189" s="1" t="str">
        <f t="shared" si="6"/>
        <v/>
      </c>
      <c r="D189" s="1"/>
      <c r="E189" s="28"/>
    </row>
    <row r="190" spans="1:5" x14ac:dyDescent="0.2">
      <c r="A190" s="32" t="str">
        <f t="shared" ca="1" si="7"/>
        <v/>
      </c>
      <c r="B190" s="1"/>
      <c r="C190" s="1" t="str">
        <f t="shared" si="6"/>
        <v/>
      </c>
      <c r="D190" s="1"/>
      <c r="E190" s="28"/>
    </row>
    <row r="191" spans="1:5" x14ac:dyDescent="0.2">
      <c r="A191" s="32" t="str">
        <f t="shared" ca="1" si="7"/>
        <v/>
      </c>
      <c r="B191" s="1"/>
      <c r="C191" s="1" t="str">
        <f t="shared" si="6"/>
        <v/>
      </c>
      <c r="D191" s="1"/>
      <c r="E191" s="28"/>
    </row>
    <row r="192" spans="1:5" x14ac:dyDescent="0.2">
      <c r="A192" s="32" t="str">
        <f t="shared" ca="1" si="7"/>
        <v/>
      </c>
      <c r="B192" s="1"/>
      <c r="C192" s="1" t="str">
        <f t="shared" si="6"/>
        <v/>
      </c>
      <c r="D192" s="1"/>
      <c r="E192" s="28"/>
    </row>
    <row r="193" spans="1:5" x14ac:dyDescent="0.2">
      <c r="A193" s="32" t="str">
        <f t="shared" ca="1" si="7"/>
        <v/>
      </c>
      <c r="B193" s="1"/>
      <c r="C193" s="1" t="str">
        <f t="shared" si="6"/>
        <v/>
      </c>
      <c r="D193" s="1"/>
      <c r="E193" s="28"/>
    </row>
    <row r="194" spans="1:5" x14ac:dyDescent="0.2">
      <c r="A194" s="32" t="str">
        <f t="shared" ca="1" si="7"/>
        <v/>
      </c>
      <c r="B194" s="1"/>
      <c r="C194" s="1" t="str">
        <f t="shared" si="6"/>
        <v/>
      </c>
      <c r="D194" s="1"/>
      <c r="E194" s="28"/>
    </row>
    <row r="195" spans="1:5" x14ac:dyDescent="0.2">
      <c r="A195" s="32" t="str">
        <f t="shared" ca="1" si="7"/>
        <v/>
      </c>
      <c r="B195" s="1"/>
      <c r="C195" s="1" t="str">
        <f t="shared" si="6"/>
        <v/>
      </c>
      <c r="D195" s="1"/>
      <c r="E195" s="28"/>
    </row>
    <row r="196" spans="1:5" x14ac:dyDescent="0.2">
      <c r="A196" s="32" t="str">
        <f t="shared" ca="1" si="7"/>
        <v/>
      </c>
      <c r="B196" s="1"/>
      <c r="C196" s="1" t="str">
        <f t="shared" si="6"/>
        <v/>
      </c>
      <c r="D196" s="1"/>
      <c r="E196" s="28"/>
    </row>
    <row r="197" spans="1:5" x14ac:dyDescent="0.2">
      <c r="A197" s="32" t="str">
        <f t="shared" ca="1" si="7"/>
        <v/>
      </c>
      <c r="B197" s="1"/>
      <c r="C197" s="1" t="str">
        <f t="shared" si="6"/>
        <v/>
      </c>
      <c r="D197" s="1"/>
      <c r="E197" s="28"/>
    </row>
    <row r="198" spans="1:5" x14ac:dyDescent="0.2">
      <c r="A198" s="32" t="str">
        <f t="shared" ca="1" si="7"/>
        <v/>
      </c>
      <c r="B198" s="1"/>
      <c r="C198" s="1" t="str">
        <f t="shared" si="6"/>
        <v/>
      </c>
      <c r="D198" s="1"/>
      <c r="E198" s="28"/>
    </row>
    <row r="199" spans="1:5" x14ac:dyDescent="0.2">
      <c r="A199" s="32" t="str">
        <f t="shared" ca="1" si="7"/>
        <v/>
      </c>
      <c r="B199" s="1"/>
      <c r="C199" s="1" t="str">
        <f t="shared" si="6"/>
        <v/>
      </c>
      <c r="D199" s="1"/>
      <c r="E199" s="28"/>
    </row>
    <row r="200" spans="1:5" x14ac:dyDescent="0.2">
      <c r="A200" s="32" t="str">
        <f t="shared" ca="1" si="7"/>
        <v/>
      </c>
      <c r="B200" s="1"/>
      <c r="C200" s="1" t="str">
        <f t="shared" si="6"/>
        <v/>
      </c>
      <c r="D200" s="1"/>
      <c r="E200" s="28"/>
    </row>
    <row r="201" spans="1:5" x14ac:dyDescent="0.2">
      <c r="A201" s="32" t="str">
        <f t="shared" ca="1" si="7"/>
        <v/>
      </c>
      <c r="B201" s="1"/>
      <c r="C201" s="1" t="str">
        <f t="shared" si="6"/>
        <v/>
      </c>
      <c r="D201" s="1"/>
      <c r="E201" s="28"/>
    </row>
    <row r="202" spans="1:5" x14ac:dyDescent="0.2">
      <c r="A202" s="32" t="str">
        <f t="shared" ca="1" si="7"/>
        <v/>
      </c>
      <c r="B202" s="1"/>
      <c r="C202" s="1" t="str">
        <f t="shared" si="6"/>
        <v/>
      </c>
      <c r="D202" s="1"/>
      <c r="E202" s="28"/>
    </row>
    <row r="203" spans="1:5" x14ac:dyDescent="0.2">
      <c r="A203" s="32" t="str">
        <f t="shared" ca="1" si="7"/>
        <v/>
      </c>
      <c r="B203" s="1"/>
      <c r="C203" s="1" t="str">
        <f t="shared" si="6"/>
        <v/>
      </c>
      <c r="D203" s="1"/>
      <c r="E203" s="28"/>
    </row>
    <row r="204" spans="1:5" x14ac:dyDescent="0.2">
      <c r="A204" s="32" t="str">
        <f t="shared" ca="1" si="7"/>
        <v/>
      </c>
      <c r="B204" s="1"/>
      <c r="C204" s="1" t="str">
        <f t="shared" si="6"/>
        <v/>
      </c>
      <c r="D204" s="1"/>
      <c r="E204" s="28"/>
    </row>
    <row r="205" spans="1:5" x14ac:dyDescent="0.2">
      <c r="A205" s="32" t="str">
        <f t="shared" ca="1" si="7"/>
        <v/>
      </c>
      <c r="B205" s="1"/>
      <c r="C205" s="1" t="str">
        <f t="shared" si="6"/>
        <v/>
      </c>
      <c r="D205" s="1"/>
      <c r="E205" s="28"/>
    </row>
    <row r="206" spans="1:5" x14ac:dyDescent="0.2">
      <c r="A206" s="32" t="str">
        <f t="shared" ca="1" si="7"/>
        <v/>
      </c>
      <c r="B206" s="1"/>
      <c r="C206" s="1" t="str">
        <f t="shared" si="6"/>
        <v/>
      </c>
      <c r="D206" s="1"/>
      <c r="E206" s="28"/>
    </row>
    <row r="207" spans="1:5" x14ac:dyDescent="0.2">
      <c r="A207" s="32" t="str">
        <f t="shared" ca="1" si="7"/>
        <v/>
      </c>
      <c r="B207" s="1"/>
      <c r="C207" s="1" t="str">
        <f t="shared" si="6"/>
        <v/>
      </c>
      <c r="D207" s="1"/>
      <c r="E207" s="28"/>
    </row>
    <row r="208" spans="1:5" x14ac:dyDescent="0.2">
      <c r="A208" s="32" t="str">
        <f t="shared" ca="1" si="7"/>
        <v/>
      </c>
      <c r="B208" s="1"/>
      <c r="C208" s="1" t="str">
        <f t="shared" si="6"/>
        <v/>
      </c>
      <c r="D208" s="1"/>
      <c r="E208" s="28"/>
    </row>
    <row r="209" spans="1:5" x14ac:dyDescent="0.2">
      <c r="A209" s="32" t="str">
        <f t="shared" ca="1" si="7"/>
        <v/>
      </c>
      <c r="B209" s="1"/>
      <c r="C209" s="1" t="str">
        <f t="shared" si="6"/>
        <v/>
      </c>
      <c r="D209" s="1"/>
      <c r="E209" s="28"/>
    </row>
    <row r="210" spans="1:5" x14ac:dyDescent="0.2">
      <c r="A210" s="32" t="str">
        <f t="shared" ca="1" si="7"/>
        <v/>
      </c>
      <c r="B210" s="1"/>
      <c r="C210" s="1" t="str">
        <f t="shared" ref="C210:C273" si="8">IF(B210="","",IF(B210="Search","Search","Grant"))</f>
        <v/>
      </c>
      <c r="D210" s="1"/>
      <c r="E210" s="28"/>
    </row>
    <row r="211" spans="1:5" x14ac:dyDescent="0.2">
      <c r="A211" s="32" t="str">
        <f t="shared" ca="1" si="7"/>
        <v/>
      </c>
      <c r="B211" s="1"/>
      <c r="C211" s="1" t="str">
        <f t="shared" si="8"/>
        <v/>
      </c>
      <c r="D211" s="1"/>
      <c r="E211" s="28"/>
    </row>
    <row r="212" spans="1:5" x14ac:dyDescent="0.2">
      <c r="A212" s="32" t="str">
        <f t="shared" ca="1" si="7"/>
        <v/>
      </c>
      <c r="B212" s="1"/>
      <c r="C212" s="1" t="str">
        <f t="shared" si="8"/>
        <v/>
      </c>
      <c r="D212" s="1"/>
      <c r="E212" s="28"/>
    </row>
    <row r="213" spans="1:5" x14ac:dyDescent="0.2">
      <c r="A213" s="32" t="str">
        <f t="shared" ca="1" si="7"/>
        <v/>
      </c>
      <c r="B213" s="1"/>
      <c r="C213" s="1" t="str">
        <f t="shared" si="8"/>
        <v/>
      </c>
      <c r="D213" s="1"/>
      <c r="E213" s="28"/>
    </row>
    <row r="214" spans="1:5" x14ac:dyDescent="0.2">
      <c r="A214" s="32" t="str">
        <f t="shared" ca="1" si="7"/>
        <v/>
      </c>
      <c r="B214" s="1"/>
      <c r="C214" s="1" t="str">
        <f t="shared" si="8"/>
        <v/>
      </c>
      <c r="D214" s="1"/>
      <c r="E214" s="28"/>
    </row>
    <row r="215" spans="1:5" x14ac:dyDescent="0.2">
      <c r="A215" s="32" t="str">
        <f t="shared" ca="1" si="7"/>
        <v/>
      </c>
      <c r="B215" s="1"/>
      <c r="C215" s="1" t="str">
        <f t="shared" si="8"/>
        <v/>
      </c>
      <c r="D215" s="1"/>
      <c r="E215" s="28"/>
    </row>
    <row r="216" spans="1:5" x14ac:dyDescent="0.2">
      <c r="A216" s="32" t="str">
        <f t="shared" ca="1" si="7"/>
        <v/>
      </c>
      <c r="B216" s="1"/>
      <c r="C216" s="1" t="str">
        <f t="shared" si="8"/>
        <v/>
      </c>
      <c r="D216" s="1"/>
      <c r="E216" s="28"/>
    </row>
    <row r="217" spans="1:5" x14ac:dyDescent="0.2">
      <c r="A217" s="32" t="str">
        <f t="shared" ca="1" si="7"/>
        <v/>
      </c>
      <c r="B217" s="1"/>
      <c r="C217" s="1" t="str">
        <f t="shared" si="8"/>
        <v/>
      </c>
      <c r="D217" s="1"/>
      <c r="E217" s="28"/>
    </row>
    <row r="218" spans="1:5" x14ac:dyDescent="0.2">
      <c r="A218" s="32" t="str">
        <f t="shared" ca="1" si="7"/>
        <v/>
      </c>
      <c r="B218" s="1"/>
      <c r="C218" s="1" t="str">
        <f t="shared" si="8"/>
        <v/>
      </c>
      <c r="D218" s="1"/>
      <c r="E218" s="28"/>
    </row>
    <row r="219" spans="1:5" x14ac:dyDescent="0.2">
      <c r="A219" s="32" t="str">
        <f t="shared" ca="1" si="7"/>
        <v/>
      </c>
      <c r="B219" s="1"/>
      <c r="C219" s="1" t="str">
        <f t="shared" si="8"/>
        <v/>
      </c>
      <c r="D219" s="1"/>
      <c r="E219" s="28"/>
    </row>
    <row r="220" spans="1:5" x14ac:dyDescent="0.2">
      <c r="A220" s="32" t="str">
        <f t="shared" ca="1" si="7"/>
        <v/>
      </c>
      <c r="B220" s="1"/>
      <c r="C220" s="1" t="str">
        <f t="shared" si="8"/>
        <v/>
      </c>
      <c r="D220" s="1"/>
      <c r="E220" s="28"/>
    </row>
    <row r="221" spans="1:5" x14ac:dyDescent="0.2">
      <c r="A221" s="32" t="str">
        <f t="shared" ca="1" si="7"/>
        <v/>
      </c>
      <c r="B221" s="1"/>
      <c r="C221" s="1" t="str">
        <f t="shared" si="8"/>
        <v/>
      </c>
      <c r="D221" s="1"/>
      <c r="E221" s="28"/>
    </row>
    <row r="222" spans="1:5" x14ac:dyDescent="0.2">
      <c r="A222" s="32" t="str">
        <f t="shared" ca="1" si="7"/>
        <v/>
      </c>
      <c r="B222" s="1"/>
      <c r="C222" s="1" t="str">
        <f t="shared" si="8"/>
        <v/>
      </c>
      <c r="D222" s="1"/>
      <c r="E222" s="28"/>
    </row>
    <row r="223" spans="1:5" x14ac:dyDescent="0.2">
      <c r="A223" s="32" t="str">
        <f t="shared" ca="1" si="7"/>
        <v/>
      </c>
      <c r="B223" s="1"/>
      <c r="C223" s="1" t="str">
        <f t="shared" si="8"/>
        <v/>
      </c>
      <c r="D223" s="1"/>
      <c r="E223" s="28"/>
    </row>
    <row r="224" spans="1:5" x14ac:dyDescent="0.2">
      <c r="A224" s="32" t="str">
        <f t="shared" ca="1" si="7"/>
        <v/>
      </c>
      <c r="B224" s="1"/>
      <c r="C224" s="1" t="str">
        <f t="shared" si="8"/>
        <v/>
      </c>
      <c r="D224" s="1"/>
      <c r="E224" s="28"/>
    </row>
    <row r="225" spans="1:5" x14ac:dyDescent="0.2">
      <c r="A225" s="32" t="str">
        <f t="shared" ca="1" si="7"/>
        <v/>
      </c>
      <c r="B225" s="1"/>
      <c r="C225" s="1" t="str">
        <f t="shared" si="8"/>
        <v/>
      </c>
      <c r="D225" s="1"/>
      <c r="E225" s="28"/>
    </row>
    <row r="226" spans="1:5" x14ac:dyDescent="0.2">
      <c r="A226" s="32" t="str">
        <f t="shared" ca="1" si="7"/>
        <v/>
      </c>
      <c r="B226" s="1"/>
      <c r="C226" s="1" t="str">
        <f t="shared" si="8"/>
        <v/>
      </c>
      <c r="D226" s="1"/>
      <c r="E226" s="28"/>
    </row>
    <row r="227" spans="1:5" x14ac:dyDescent="0.2">
      <c r="A227" s="32" t="str">
        <f t="shared" ca="1" si="7"/>
        <v/>
      </c>
      <c r="B227" s="1"/>
      <c r="C227" s="1" t="str">
        <f t="shared" si="8"/>
        <v/>
      </c>
      <c r="D227" s="1"/>
      <c r="E227" s="28"/>
    </row>
    <row r="228" spans="1:5" x14ac:dyDescent="0.2">
      <c r="A228" s="32" t="str">
        <f t="shared" ca="1" si="7"/>
        <v/>
      </c>
      <c r="B228" s="1"/>
      <c r="C228" s="1" t="str">
        <f t="shared" si="8"/>
        <v/>
      </c>
      <c r="D228" s="1"/>
      <c r="E228" s="28"/>
    </row>
    <row r="229" spans="1:5" x14ac:dyDescent="0.2">
      <c r="A229" s="32" t="str">
        <f t="shared" ca="1" si="7"/>
        <v/>
      </c>
      <c r="B229" s="1"/>
      <c r="C229" s="1" t="str">
        <f t="shared" si="8"/>
        <v/>
      </c>
      <c r="D229" s="1"/>
      <c r="E229" s="28"/>
    </row>
    <row r="230" spans="1:5" x14ac:dyDescent="0.2">
      <c r="A230" s="32" t="str">
        <f t="shared" ca="1" si="7"/>
        <v/>
      </c>
      <c r="B230" s="1"/>
      <c r="C230" s="1" t="str">
        <f t="shared" si="8"/>
        <v/>
      </c>
      <c r="D230" s="1"/>
      <c r="E230" s="28"/>
    </row>
    <row r="231" spans="1:5" x14ac:dyDescent="0.2">
      <c r="A231" s="32" t="str">
        <f t="shared" ca="1" si="7"/>
        <v/>
      </c>
      <c r="B231" s="1"/>
      <c r="C231" s="1" t="str">
        <f t="shared" si="8"/>
        <v/>
      </c>
      <c r="D231" s="1"/>
      <c r="E231" s="28"/>
    </row>
    <row r="232" spans="1:5" x14ac:dyDescent="0.2">
      <c r="A232" s="32" t="str">
        <f t="shared" ca="1" si="7"/>
        <v/>
      </c>
      <c r="B232" s="1"/>
      <c r="C232" s="1" t="str">
        <f t="shared" si="8"/>
        <v/>
      </c>
      <c r="D232" s="1"/>
      <c r="E232" s="28"/>
    </row>
    <row r="233" spans="1:5" x14ac:dyDescent="0.2">
      <c r="A233" s="32" t="str">
        <f t="shared" ca="1" si="7"/>
        <v/>
      </c>
      <c r="B233" s="1"/>
      <c r="C233" s="1" t="str">
        <f t="shared" si="8"/>
        <v/>
      </c>
      <c r="D233" s="1"/>
      <c r="E233" s="28"/>
    </row>
    <row r="234" spans="1:5" x14ac:dyDescent="0.2">
      <c r="A234" s="32" t="str">
        <f t="shared" ca="1" si="7"/>
        <v/>
      </c>
      <c r="B234" s="1"/>
      <c r="C234" s="1" t="str">
        <f t="shared" si="8"/>
        <v/>
      </c>
      <c r="D234" s="1"/>
      <c r="E234" s="28"/>
    </row>
    <row r="235" spans="1:5" x14ac:dyDescent="0.2">
      <c r="A235" s="32" t="str">
        <f t="shared" ca="1" si="7"/>
        <v/>
      </c>
      <c r="B235" s="1"/>
      <c r="C235" s="1" t="str">
        <f t="shared" si="8"/>
        <v/>
      </c>
      <c r="D235" s="1"/>
      <c r="E235" s="28"/>
    </row>
    <row r="236" spans="1:5" x14ac:dyDescent="0.2">
      <c r="A236" s="32" t="str">
        <f t="shared" ca="1" si="7"/>
        <v/>
      </c>
      <c r="B236" s="1"/>
      <c r="C236" s="1" t="str">
        <f t="shared" si="8"/>
        <v/>
      </c>
      <c r="D236" s="1"/>
      <c r="E236" s="28"/>
    </row>
    <row r="237" spans="1:5" x14ac:dyDescent="0.2">
      <c r="A237" s="32" t="str">
        <f t="shared" ca="1" si="7"/>
        <v/>
      </c>
      <c r="B237" s="1"/>
      <c r="C237" s="1" t="str">
        <f t="shared" si="8"/>
        <v/>
      </c>
      <c r="D237" s="1"/>
      <c r="E237" s="28"/>
    </row>
    <row r="238" spans="1:5" x14ac:dyDescent="0.2">
      <c r="A238" s="32" t="str">
        <f t="shared" ca="1" si="7"/>
        <v/>
      </c>
      <c r="B238" s="1"/>
      <c r="C238" s="1" t="str">
        <f t="shared" si="8"/>
        <v/>
      </c>
      <c r="D238" s="1"/>
      <c r="E238" s="28"/>
    </row>
    <row r="239" spans="1:5" x14ac:dyDescent="0.2">
      <c r="A239" s="32" t="str">
        <f t="shared" ca="1" si="7"/>
        <v/>
      </c>
      <c r="B239" s="1"/>
      <c r="C239" s="1" t="str">
        <f t="shared" si="8"/>
        <v/>
      </c>
      <c r="D239" s="1"/>
      <c r="E239" s="28"/>
    </row>
    <row r="240" spans="1:5" x14ac:dyDescent="0.2">
      <c r="A240" s="32" t="str">
        <f t="shared" ca="1" si="7"/>
        <v/>
      </c>
      <c r="B240" s="1"/>
      <c r="C240" s="1" t="str">
        <f t="shared" si="8"/>
        <v/>
      </c>
      <c r="D240" s="1"/>
      <c r="E240" s="28"/>
    </row>
    <row r="241" spans="1:5" x14ac:dyDescent="0.2">
      <c r="A241" s="32" t="str">
        <f t="shared" ref="A241:A304" ca="1" si="9">IF(B241="","",TODAY())</f>
        <v/>
      </c>
      <c r="B241" s="1"/>
      <c r="C241" s="1" t="str">
        <f t="shared" si="8"/>
        <v/>
      </c>
      <c r="D241" s="1"/>
      <c r="E241" s="28"/>
    </row>
    <row r="242" spans="1:5" x14ac:dyDescent="0.2">
      <c r="A242" s="32" t="str">
        <f t="shared" ca="1" si="9"/>
        <v/>
      </c>
      <c r="B242" s="1"/>
      <c r="C242" s="1" t="str">
        <f t="shared" si="8"/>
        <v/>
      </c>
      <c r="D242" s="1"/>
      <c r="E242" s="28"/>
    </row>
    <row r="243" spans="1:5" x14ac:dyDescent="0.2">
      <c r="A243" s="32" t="str">
        <f t="shared" ca="1" si="9"/>
        <v/>
      </c>
      <c r="B243" s="1"/>
      <c r="C243" s="1" t="str">
        <f t="shared" si="8"/>
        <v/>
      </c>
      <c r="D243" s="1"/>
      <c r="E243" s="28"/>
    </row>
    <row r="244" spans="1:5" x14ac:dyDescent="0.2">
      <c r="A244" s="32" t="str">
        <f t="shared" ca="1" si="9"/>
        <v/>
      </c>
      <c r="B244" s="1"/>
      <c r="C244" s="1" t="str">
        <f t="shared" si="8"/>
        <v/>
      </c>
      <c r="D244" s="1"/>
      <c r="E244" s="28"/>
    </row>
    <row r="245" spans="1:5" x14ac:dyDescent="0.2">
      <c r="A245" s="32" t="str">
        <f t="shared" ca="1" si="9"/>
        <v/>
      </c>
      <c r="B245" s="1"/>
      <c r="C245" s="1" t="str">
        <f t="shared" si="8"/>
        <v/>
      </c>
      <c r="D245" s="1"/>
      <c r="E245" s="28"/>
    </row>
    <row r="246" spans="1:5" x14ac:dyDescent="0.2">
      <c r="A246" s="32" t="str">
        <f t="shared" ca="1" si="9"/>
        <v/>
      </c>
      <c r="B246" s="1"/>
      <c r="C246" s="1" t="str">
        <f t="shared" si="8"/>
        <v/>
      </c>
      <c r="D246" s="1"/>
      <c r="E246" s="28"/>
    </row>
    <row r="247" spans="1:5" x14ac:dyDescent="0.2">
      <c r="A247" s="32" t="str">
        <f t="shared" ca="1" si="9"/>
        <v/>
      </c>
      <c r="B247" s="1"/>
      <c r="C247" s="1" t="str">
        <f t="shared" si="8"/>
        <v/>
      </c>
      <c r="D247" s="1"/>
      <c r="E247" s="28"/>
    </row>
    <row r="248" spans="1:5" x14ac:dyDescent="0.2">
      <c r="A248" s="32" t="str">
        <f t="shared" ca="1" si="9"/>
        <v/>
      </c>
      <c r="B248" s="1"/>
      <c r="C248" s="1" t="str">
        <f t="shared" si="8"/>
        <v/>
      </c>
      <c r="D248" s="1"/>
      <c r="E248" s="28"/>
    </row>
    <row r="249" spans="1:5" x14ac:dyDescent="0.2">
      <c r="A249" s="32" t="str">
        <f t="shared" ca="1" si="9"/>
        <v/>
      </c>
      <c r="B249" s="1"/>
      <c r="C249" s="1" t="str">
        <f t="shared" si="8"/>
        <v/>
      </c>
      <c r="D249" s="1"/>
      <c r="E249" s="28"/>
    </row>
    <row r="250" spans="1:5" x14ac:dyDescent="0.2">
      <c r="A250" s="32" t="str">
        <f t="shared" ca="1" si="9"/>
        <v/>
      </c>
      <c r="B250" s="1"/>
      <c r="C250" s="1" t="str">
        <f t="shared" si="8"/>
        <v/>
      </c>
      <c r="D250" s="1"/>
      <c r="E250" s="28"/>
    </row>
    <row r="251" spans="1:5" x14ac:dyDescent="0.2">
      <c r="A251" s="32" t="str">
        <f t="shared" ca="1" si="9"/>
        <v/>
      </c>
      <c r="B251" s="1"/>
      <c r="C251" s="1" t="str">
        <f t="shared" si="8"/>
        <v/>
      </c>
      <c r="D251" s="1"/>
      <c r="E251" s="28"/>
    </row>
    <row r="252" spans="1:5" x14ac:dyDescent="0.2">
      <c r="A252" s="32" t="str">
        <f t="shared" ca="1" si="9"/>
        <v/>
      </c>
      <c r="B252" s="1"/>
      <c r="C252" s="1" t="str">
        <f t="shared" si="8"/>
        <v/>
      </c>
      <c r="D252" s="1"/>
      <c r="E252" s="28"/>
    </row>
    <row r="253" spans="1:5" x14ac:dyDescent="0.2">
      <c r="A253" s="32" t="str">
        <f t="shared" ca="1" si="9"/>
        <v/>
      </c>
      <c r="B253" s="1"/>
      <c r="C253" s="1" t="str">
        <f t="shared" si="8"/>
        <v/>
      </c>
      <c r="D253" s="1"/>
      <c r="E253" s="28"/>
    </row>
    <row r="254" spans="1:5" x14ac:dyDescent="0.2">
      <c r="A254" s="32" t="str">
        <f t="shared" ca="1" si="9"/>
        <v/>
      </c>
      <c r="B254" s="1"/>
      <c r="C254" s="1" t="str">
        <f t="shared" si="8"/>
        <v/>
      </c>
      <c r="D254" s="1"/>
      <c r="E254" s="28"/>
    </row>
    <row r="255" spans="1:5" x14ac:dyDescent="0.2">
      <c r="A255" s="32" t="str">
        <f t="shared" ca="1" si="9"/>
        <v/>
      </c>
      <c r="B255" s="1"/>
      <c r="C255" s="1" t="str">
        <f t="shared" si="8"/>
        <v/>
      </c>
      <c r="D255" s="1"/>
      <c r="E255" s="28"/>
    </row>
    <row r="256" spans="1:5" x14ac:dyDescent="0.2">
      <c r="A256" s="32" t="str">
        <f t="shared" ca="1" si="9"/>
        <v/>
      </c>
      <c r="B256" s="1"/>
      <c r="C256" s="1" t="str">
        <f t="shared" si="8"/>
        <v/>
      </c>
      <c r="D256" s="1"/>
      <c r="E256" s="28"/>
    </row>
    <row r="257" spans="1:5" x14ac:dyDescent="0.2">
      <c r="A257" s="32" t="str">
        <f t="shared" ca="1" si="9"/>
        <v/>
      </c>
      <c r="B257" s="1"/>
      <c r="C257" s="1" t="str">
        <f t="shared" si="8"/>
        <v/>
      </c>
      <c r="D257" s="1"/>
      <c r="E257" s="28"/>
    </row>
    <row r="258" spans="1:5" x14ac:dyDescent="0.2">
      <c r="A258" s="32" t="str">
        <f t="shared" ca="1" si="9"/>
        <v/>
      </c>
      <c r="B258" s="1"/>
      <c r="C258" s="1" t="str">
        <f t="shared" si="8"/>
        <v/>
      </c>
      <c r="D258" s="1"/>
      <c r="E258" s="28"/>
    </row>
    <row r="259" spans="1:5" x14ac:dyDescent="0.2">
      <c r="A259" s="32" t="str">
        <f t="shared" ca="1" si="9"/>
        <v/>
      </c>
      <c r="B259" s="1"/>
      <c r="C259" s="1" t="str">
        <f t="shared" si="8"/>
        <v/>
      </c>
      <c r="D259" s="1"/>
      <c r="E259" s="28"/>
    </row>
    <row r="260" spans="1:5" x14ac:dyDescent="0.2">
      <c r="A260" s="32" t="str">
        <f t="shared" ca="1" si="9"/>
        <v/>
      </c>
      <c r="B260" s="1"/>
      <c r="C260" s="1" t="str">
        <f t="shared" si="8"/>
        <v/>
      </c>
      <c r="D260" s="1"/>
      <c r="E260" s="28"/>
    </row>
    <row r="261" spans="1:5" x14ac:dyDescent="0.2">
      <c r="A261" s="32" t="str">
        <f t="shared" ca="1" si="9"/>
        <v/>
      </c>
      <c r="B261" s="1"/>
      <c r="C261" s="1" t="str">
        <f t="shared" si="8"/>
        <v/>
      </c>
      <c r="D261" s="1"/>
      <c r="E261" s="28"/>
    </row>
    <row r="262" spans="1:5" x14ac:dyDescent="0.2">
      <c r="A262" s="32" t="str">
        <f t="shared" ca="1" si="9"/>
        <v/>
      </c>
      <c r="B262" s="1"/>
      <c r="C262" s="1" t="str">
        <f t="shared" si="8"/>
        <v/>
      </c>
      <c r="D262" s="1"/>
      <c r="E262" s="28"/>
    </row>
    <row r="263" spans="1:5" x14ac:dyDescent="0.2">
      <c r="A263" s="32" t="str">
        <f t="shared" ca="1" si="9"/>
        <v/>
      </c>
      <c r="B263" s="1"/>
      <c r="C263" s="1" t="str">
        <f t="shared" si="8"/>
        <v/>
      </c>
      <c r="D263" s="1"/>
      <c r="E263" s="28"/>
    </row>
    <row r="264" spans="1:5" x14ac:dyDescent="0.2">
      <c r="A264" s="32" t="str">
        <f t="shared" ca="1" si="9"/>
        <v/>
      </c>
      <c r="B264" s="1"/>
      <c r="C264" s="1" t="str">
        <f t="shared" si="8"/>
        <v/>
      </c>
      <c r="D264" s="1"/>
      <c r="E264" s="28"/>
    </row>
    <row r="265" spans="1:5" x14ac:dyDescent="0.2">
      <c r="A265" s="32" t="str">
        <f t="shared" ca="1" si="9"/>
        <v/>
      </c>
      <c r="B265" s="1"/>
      <c r="C265" s="1" t="str">
        <f t="shared" si="8"/>
        <v/>
      </c>
      <c r="D265" s="1"/>
      <c r="E265" s="28"/>
    </row>
    <row r="266" spans="1:5" x14ac:dyDescent="0.2">
      <c r="A266" s="32" t="str">
        <f t="shared" ca="1" si="9"/>
        <v/>
      </c>
      <c r="B266" s="1"/>
      <c r="C266" s="1" t="str">
        <f t="shared" si="8"/>
        <v/>
      </c>
      <c r="D266" s="1"/>
      <c r="E266" s="28"/>
    </row>
    <row r="267" spans="1:5" x14ac:dyDescent="0.2">
      <c r="A267" s="32" t="str">
        <f t="shared" ca="1" si="9"/>
        <v/>
      </c>
      <c r="B267" s="1"/>
      <c r="C267" s="1" t="str">
        <f t="shared" si="8"/>
        <v/>
      </c>
      <c r="D267" s="1"/>
      <c r="E267" s="28"/>
    </row>
    <row r="268" spans="1:5" x14ac:dyDescent="0.2">
      <c r="A268" s="32" t="str">
        <f t="shared" ca="1" si="9"/>
        <v/>
      </c>
      <c r="B268" s="1"/>
      <c r="C268" s="1" t="str">
        <f t="shared" si="8"/>
        <v/>
      </c>
      <c r="D268" s="1"/>
      <c r="E268" s="28"/>
    </row>
    <row r="269" spans="1:5" x14ac:dyDescent="0.2">
      <c r="A269" s="32" t="str">
        <f t="shared" ca="1" si="9"/>
        <v/>
      </c>
      <c r="B269" s="1"/>
      <c r="C269" s="1" t="str">
        <f t="shared" si="8"/>
        <v/>
      </c>
      <c r="D269" s="1"/>
      <c r="E269" s="28"/>
    </row>
    <row r="270" spans="1:5" x14ac:dyDescent="0.2">
      <c r="A270" s="32" t="str">
        <f t="shared" ca="1" si="9"/>
        <v/>
      </c>
      <c r="B270" s="1"/>
      <c r="C270" s="1" t="str">
        <f t="shared" si="8"/>
        <v/>
      </c>
      <c r="D270" s="1"/>
      <c r="E270" s="28"/>
    </row>
    <row r="271" spans="1:5" x14ac:dyDescent="0.2">
      <c r="A271" s="32" t="str">
        <f t="shared" ca="1" si="9"/>
        <v/>
      </c>
      <c r="B271" s="1"/>
      <c r="C271" s="1" t="str">
        <f t="shared" si="8"/>
        <v/>
      </c>
      <c r="D271" s="1"/>
      <c r="E271" s="28"/>
    </row>
    <row r="272" spans="1:5" x14ac:dyDescent="0.2">
      <c r="A272" s="32" t="str">
        <f t="shared" ca="1" si="9"/>
        <v/>
      </c>
      <c r="B272" s="1"/>
      <c r="C272" s="1" t="str">
        <f t="shared" si="8"/>
        <v/>
      </c>
      <c r="D272" s="1"/>
      <c r="E272" s="28"/>
    </row>
    <row r="273" spans="1:5" x14ac:dyDescent="0.2">
      <c r="A273" s="32" t="str">
        <f t="shared" ca="1" si="9"/>
        <v/>
      </c>
      <c r="B273" s="1"/>
      <c r="C273" s="1" t="str">
        <f t="shared" si="8"/>
        <v/>
      </c>
      <c r="D273" s="1"/>
      <c r="E273" s="28"/>
    </row>
    <row r="274" spans="1:5" x14ac:dyDescent="0.2">
      <c r="A274" s="32" t="str">
        <f t="shared" ca="1" si="9"/>
        <v/>
      </c>
      <c r="B274" s="1"/>
      <c r="C274" s="1" t="str">
        <f t="shared" ref="C274:C337" si="10">IF(B274="","",IF(B274="Search","Search","Grant"))</f>
        <v/>
      </c>
      <c r="D274" s="1"/>
      <c r="E274" s="28"/>
    </row>
    <row r="275" spans="1:5" x14ac:dyDescent="0.2">
      <c r="A275" s="32" t="str">
        <f t="shared" ca="1" si="9"/>
        <v/>
      </c>
      <c r="B275" s="1"/>
      <c r="C275" s="1" t="str">
        <f t="shared" si="10"/>
        <v/>
      </c>
      <c r="D275" s="1"/>
      <c r="E275" s="28"/>
    </row>
    <row r="276" spans="1:5" x14ac:dyDescent="0.2">
      <c r="A276" s="32" t="str">
        <f t="shared" ca="1" si="9"/>
        <v/>
      </c>
      <c r="B276" s="1"/>
      <c r="C276" s="1" t="str">
        <f t="shared" si="10"/>
        <v/>
      </c>
      <c r="D276" s="1"/>
      <c r="E276" s="28"/>
    </row>
    <row r="277" spans="1:5" x14ac:dyDescent="0.2">
      <c r="A277" s="32" t="str">
        <f t="shared" ca="1" si="9"/>
        <v/>
      </c>
      <c r="B277" s="1"/>
      <c r="C277" s="1" t="str">
        <f t="shared" si="10"/>
        <v/>
      </c>
      <c r="D277" s="1"/>
      <c r="E277" s="28"/>
    </row>
    <row r="278" spans="1:5" x14ac:dyDescent="0.2">
      <c r="A278" s="32" t="str">
        <f t="shared" ca="1" si="9"/>
        <v/>
      </c>
      <c r="B278" s="1"/>
      <c r="C278" s="1" t="str">
        <f t="shared" si="10"/>
        <v/>
      </c>
      <c r="D278" s="1"/>
      <c r="E278" s="28"/>
    </row>
    <row r="279" spans="1:5" x14ac:dyDescent="0.2">
      <c r="A279" s="32" t="str">
        <f t="shared" ca="1" si="9"/>
        <v/>
      </c>
      <c r="B279" s="1"/>
      <c r="C279" s="1" t="str">
        <f t="shared" si="10"/>
        <v/>
      </c>
      <c r="D279" s="1"/>
      <c r="E279" s="28"/>
    </row>
    <row r="280" spans="1:5" x14ac:dyDescent="0.2">
      <c r="A280" s="32" t="str">
        <f t="shared" ca="1" si="9"/>
        <v/>
      </c>
      <c r="B280" s="1"/>
      <c r="C280" s="1" t="str">
        <f t="shared" si="10"/>
        <v/>
      </c>
      <c r="D280" s="1"/>
      <c r="E280" s="28"/>
    </row>
    <row r="281" spans="1:5" x14ac:dyDescent="0.2">
      <c r="A281" s="32" t="str">
        <f t="shared" ca="1" si="9"/>
        <v/>
      </c>
      <c r="B281" s="1"/>
      <c r="C281" s="1" t="str">
        <f t="shared" si="10"/>
        <v/>
      </c>
      <c r="D281" s="1"/>
      <c r="E281" s="28"/>
    </row>
    <row r="282" spans="1:5" x14ac:dyDescent="0.2">
      <c r="A282" s="32" t="str">
        <f t="shared" ca="1" si="9"/>
        <v/>
      </c>
      <c r="B282" s="1"/>
      <c r="C282" s="1" t="str">
        <f t="shared" si="10"/>
        <v/>
      </c>
      <c r="D282" s="1"/>
      <c r="E282" s="28"/>
    </row>
    <row r="283" spans="1:5" x14ac:dyDescent="0.2">
      <c r="A283" s="32" t="str">
        <f t="shared" ca="1" si="9"/>
        <v/>
      </c>
      <c r="B283" s="1"/>
      <c r="C283" s="1" t="str">
        <f t="shared" si="10"/>
        <v/>
      </c>
      <c r="D283" s="1"/>
      <c r="E283" s="28"/>
    </row>
    <row r="284" spans="1:5" x14ac:dyDescent="0.2">
      <c r="A284" s="32" t="str">
        <f t="shared" ca="1" si="9"/>
        <v/>
      </c>
      <c r="B284" s="1"/>
      <c r="C284" s="1" t="str">
        <f t="shared" si="10"/>
        <v/>
      </c>
      <c r="D284" s="1"/>
      <c r="E284" s="28"/>
    </row>
    <row r="285" spans="1:5" x14ac:dyDescent="0.2">
      <c r="A285" s="32" t="str">
        <f t="shared" ca="1" si="9"/>
        <v/>
      </c>
      <c r="B285" s="1"/>
      <c r="C285" s="1" t="str">
        <f t="shared" si="10"/>
        <v/>
      </c>
      <c r="D285" s="1"/>
      <c r="E285" s="28"/>
    </row>
    <row r="286" spans="1:5" x14ac:dyDescent="0.2">
      <c r="A286" s="32" t="str">
        <f t="shared" ca="1" si="9"/>
        <v/>
      </c>
      <c r="B286" s="1"/>
      <c r="C286" s="1" t="str">
        <f t="shared" si="10"/>
        <v/>
      </c>
      <c r="D286" s="1"/>
      <c r="E286" s="28"/>
    </row>
    <row r="287" spans="1:5" x14ac:dyDescent="0.2">
      <c r="A287" s="32" t="str">
        <f t="shared" ca="1" si="9"/>
        <v/>
      </c>
      <c r="B287" s="1"/>
      <c r="C287" s="1" t="str">
        <f t="shared" si="10"/>
        <v/>
      </c>
      <c r="D287" s="1"/>
      <c r="E287" s="28"/>
    </row>
    <row r="288" spans="1:5" x14ac:dyDescent="0.2">
      <c r="A288" s="32" t="str">
        <f t="shared" ca="1" si="9"/>
        <v/>
      </c>
      <c r="B288" s="1"/>
      <c r="C288" s="1" t="str">
        <f t="shared" si="10"/>
        <v/>
      </c>
      <c r="D288" s="1"/>
      <c r="E288" s="28"/>
    </row>
    <row r="289" spans="1:5" x14ac:dyDescent="0.2">
      <c r="A289" s="32" t="str">
        <f t="shared" ca="1" si="9"/>
        <v/>
      </c>
      <c r="B289" s="1"/>
      <c r="C289" s="1" t="str">
        <f t="shared" si="10"/>
        <v/>
      </c>
      <c r="D289" s="1"/>
      <c r="E289" s="28"/>
    </row>
    <row r="290" spans="1:5" x14ac:dyDescent="0.2">
      <c r="A290" s="32" t="str">
        <f t="shared" ca="1" si="9"/>
        <v/>
      </c>
      <c r="B290" s="1"/>
      <c r="C290" s="1" t="str">
        <f t="shared" si="10"/>
        <v/>
      </c>
      <c r="D290" s="1"/>
      <c r="E290" s="28"/>
    </row>
    <row r="291" spans="1:5" x14ac:dyDescent="0.2">
      <c r="A291" s="32" t="str">
        <f t="shared" ca="1" si="9"/>
        <v/>
      </c>
      <c r="B291" s="1"/>
      <c r="C291" s="1" t="str">
        <f t="shared" si="10"/>
        <v/>
      </c>
      <c r="D291" s="1"/>
      <c r="E291" s="28"/>
    </row>
    <row r="292" spans="1:5" x14ac:dyDescent="0.2">
      <c r="A292" s="32" t="str">
        <f t="shared" ca="1" si="9"/>
        <v/>
      </c>
      <c r="B292" s="1"/>
      <c r="C292" s="1" t="str">
        <f t="shared" si="10"/>
        <v/>
      </c>
      <c r="D292" s="1"/>
      <c r="E292" s="28"/>
    </row>
    <row r="293" spans="1:5" x14ac:dyDescent="0.2">
      <c r="A293" s="32" t="str">
        <f t="shared" ca="1" si="9"/>
        <v/>
      </c>
      <c r="B293" s="1"/>
      <c r="C293" s="1" t="str">
        <f t="shared" si="10"/>
        <v/>
      </c>
      <c r="D293" s="1"/>
      <c r="E293" s="28"/>
    </row>
    <row r="294" spans="1:5" x14ac:dyDescent="0.2">
      <c r="A294" s="32" t="str">
        <f t="shared" ca="1" si="9"/>
        <v/>
      </c>
      <c r="B294" s="1"/>
      <c r="C294" s="1" t="str">
        <f t="shared" si="10"/>
        <v/>
      </c>
      <c r="D294" s="1"/>
      <c r="E294" s="28"/>
    </row>
    <row r="295" spans="1:5" x14ac:dyDescent="0.2">
      <c r="A295" s="32" t="str">
        <f t="shared" ca="1" si="9"/>
        <v/>
      </c>
      <c r="B295" s="1"/>
      <c r="C295" s="1" t="str">
        <f t="shared" si="10"/>
        <v/>
      </c>
      <c r="D295" s="1"/>
      <c r="E295" s="28"/>
    </row>
    <row r="296" spans="1:5" x14ac:dyDescent="0.2">
      <c r="A296" s="32" t="str">
        <f t="shared" ca="1" si="9"/>
        <v/>
      </c>
      <c r="B296" s="1"/>
      <c r="C296" s="1" t="str">
        <f t="shared" si="10"/>
        <v/>
      </c>
      <c r="D296" s="1"/>
      <c r="E296" s="28"/>
    </row>
    <row r="297" spans="1:5" x14ac:dyDescent="0.2">
      <c r="A297" s="32" t="str">
        <f t="shared" ca="1" si="9"/>
        <v/>
      </c>
      <c r="B297" s="1"/>
      <c r="C297" s="1" t="str">
        <f t="shared" si="10"/>
        <v/>
      </c>
      <c r="D297" s="1"/>
      <c r="E297" s="28"/>
    </row>
    <row r="298" spans="1:5" x14ac:dyDescent="0.2">
      <c r="A298" s="32" t="str">
        <f t="shared" ca="1" si="9"/>
        <v/>
      </c>
      <c r="B298" s="1"/>
      <c r="C298" s="1" t="str">
        <f t="shared" si="10"/>
        <v/>
      </c>
      <c r="D298" s="1"/>
      <c r="E298" s="28"/>
    </row>
    <row r="299" spans="1:5" x14ac:dyDescent="0.2">
      <c r="A299" s="32" t="str">
        <f t="shared" ca="1" si="9"/>
        <v/>
      </c>
      <c r="B299" s="1"/>
      <c r="C299" s="1" t="str">
        <f t="shared" si="10"/>
        <v/>
      </c>
      <c r="D299" s="1"/>
      <c r="E299" s="28"/>
    </row>
    <row r="300" spans="1:5" x14ac:dyDescent="0.2">
      <c r="A300" s="32" t="str">
        <f t="shared" ca="1" si="9"/>
        <v/>
      </c>
      <c r="B300" s="1"/>
      <c r="C300" s="1" t="str">
        <f t="shared" si="10"/>
        <v/>
      </c>
      <c r="D300" s="1"/>
      <c r="E300" s="28"/>
    </row>
    <row r="301" spans="1:5" x14ac:dyDescent="0.2">
      <c r="A301" s="32" t="str">
        <f t="shared" ca="1" si="9"/>
        <v/>
      </c>
      <c r="B301" s="1"/>
      <c r="C301" s="1" t="str">
        <f t="shared" si="10"/>
        <v/>
      </c>
      <c r="D301" s="1"/>
      <c r="E301" s="28"/>
    </row>
    <row r="302" spans="1:5" x14ac:dyDescent="0.2">
      <c r="A302" s="32" t="str">
        <f t="shared" ca="1" si="9"/>
        <v/>
      </c>
      <c r="B302" s="1"/>
      <c r="C302" s="1" t="str">
        <f t="shared" si="10"/>
        <v/>
      </c>
      <c r="D302" s="1"/>
      <c r="E302" s="28"/>
    </row>
    <row r="303" spans="1:5" x14ac:dyDescent="0.2">
      <c r="A303" s="32" t="str">
        <f t="shared" ca="1" si="9"/>
        <v/>
      </c>
      <c r="B303" s="1"/>
      <c r="C303" s="1" t="str">
        <f t="shared" si="10"/>
        <v/>
      </c>
      <c r="D303" s="1"/>
      <c r="E303" s="28"/>
    </row>
    <row r="304" spans="1:5" x14ac:dyDescent="0.2">
      <c r="A304" s="32" t="str">
        <f t="shared" ca="1" si="9"/>
        <v/>
      </c>
      <c r="B304" s="1"/>
      <c r="C304" s="1" t="str">
        <f t="shared" si="10"/>
        <v/>
      </c>
      <c r="D304" s="1"/>
      <c r="E304" s="28"/>
    </row>
    <row r="305" spans="1:5" x14ac:dyDescent="0.2">
      <c r="A305" s="32" t="str">
        <f t="shared" ref="A305:A368" ca="1" si="11">IF(B305="","",TODAY())</f>
        <v/>
      </c>
      <c r="B305" s="1"/>
      <c r="C305" s="1" t="str">
        <f t="shared" si="10"/>
        <v/>
      </c>
      <c r="D305" s="1"/>
      <c r="E305" s="28"/>
    </row>
    <row r="306" spans="1:5" x14ac:dyDescent="0.2">
      <c r="A306" s="32" t="str">
        <f t="shared" ca="1" si="11"/>
        <v/>
      </c>
      <c r="B306" s="1"/>
      <c r="C306" s="1" t="str">
        <f t="shared" si="10"/>
        <v/>
      </c>
      <c r="D306" s="1"/>
      <c r="E306" s="28"/>
    </row>
    <row r="307" spans="1:5" x14ac:dyDescent="0.2">
      <c r="A307" s="32" t="str">
        <f t="shared" ca="1" si="11"/>
        <v/>
      </c>
      <c r="B307" s="1"/>
      <c r="C307" s="1" t="str">
        <f t="shared" si="10"/>
        <v/>
      </c>
      <c r="D307" s="1"/>
      <c r="E307" s="28"/>
    </row>
    <row r="308" spans="1:5" x14ac:dyDescent="0.2">
      <c r="A308" s="32" t="str">
        <f t="shared" ca="1" si="11"/>
        <v/>
      </c>
      <c r="B308" s="1"/>
      <c r="C308" s="1" t="str">
        <f t="shared" si="10"/>
        <v/>
      </c>
      <c r="D308" s="1"/>
      <c r="E308" s="28"/>
    </row>
    <row r="309" spans="1:5" x14ac:dyDescent="0.2">
      <c r="A309" s="32" t="str">
        <f t="shared" ca="1" si="11"/>
        <v/>
      </c>
      <c r="B309" s="1"/>
      <c r="C309" s="1" t="str">
        <f t="shared" si="10"/>
        <v/>
      </c>
      <c r="D309" s="1"/>
      <c r="E309" s="28"/>
    </row>
    <row r="310" spans="1:5" x14ac:dyDescent="0.2">
      <c r="A310" s="32" t="str">
        <f t="shared" ca="1" si="11"/>
        <v/>
      </c>
      <c r="B310" s="1"/>
      <c r="C310" s="1" t="str">
        <f t="shared" si="10"/>
        <v/>
      </c>
      <c r="D310" s="1"/>
      <c r="E310" s="28"/>
    </row>
    <row r="311" spans="1:5" x14ac:dyDescent="0.2">
      <c r="A311" s="32" t="str">
        <f t="shared" ca="1" si="11"/>
        <v/>
      </c>
      <c r="B311" s="1"/>
      <c r="C311" s="1" t="str">
        <f t="shared" si="10"/>
        <v/>
      </c>
      <c r="D311" s="1"/>
      <c r="E311" s="28"/>
    </row>
    <row r="312" spans="1:5" x14ac:dyDescent="0.2">
      <c r="A312" s="32" t="str">
        <f t="shared" ca="1" si="11"/>
        <v/>
      </c>
      <c r="B312" s="1"/>
      <c r="C312" s="1" t="str">
        <f t="shared" si="10"/>
        <v/>
      </c>
      <c r="D312" s="1"/>
      <c r="E312" s="28"/>
    </row>
    <row r="313" spans="1:5" x14ac:dyDescent="0.2">
      <c r="A313" s="32" t="str">
        <f t="shared" ca="1" si="11"/>
        <v/>
      </c>
      <c r="B313" s="1"/>
      <c r="C313" s="1" t="str">
        <f t="shared" si="10"/>
        <v/>
      </c>
      <c r="D313" s="1"/>
      <c r="E313" s="28"/>
    </row>
    <row r="314" spans="1:5" x14ac:dyDescent="0.2">
      <c r="A314" s="32" t="str">
        <f t="shared" ca="1" si="11"/>
        <v/>
      </c>
      <c r="B314" s="1"/>
      <c r="C314" s="1" t="str">
        <f t="shared" si="10"/>
        <v/>
      </c>
      <c r="D314" s="1"/>
      <c r="E314" s="28"/>
    </row>
    <row r="315" spans="1:5" x14ac:dyDescent="0.2">
      <c r="A315" s="32" t="str">
        <f t="shared" ca="1" si="11"/>
        <v/>
      </c>
      <c r="B315" s="1"/>
      <c r="C315" s="1" t="str">
        <f t="shared" si="10"/>
        <v/>
      </c>
      <c r="D315" s="1"/>
      <c r="E315" s="28"/>
    </row>
    <row r="316" spans="1:5" x14ac:dyDescent="0.2">
      <c r="A316" s="32" t="str">
        <f t="shared" ca="1" si="11"/>
        <v/>
      </c>
      <c r="B316" s="1"/>
      <c r="C316" s="1" t="str">
        <f t="shared" si="10"/>
        <v/>
      </c>
      <c r="D316" s="1"/>
      <c r="E316" s="28"/>
    </row>
    <row r="317" spans="1:5" x14ac:dyDescent="0.2">
      <c r="A317" s="32" t="str">
        <f t="shared" ca="1" si="11"/>
        <v/>
      </c>
      <c r="B317" s="1"/>
      <c r="C317" s="1" t="str">
        <f t="shared" si="10"/>
        <v/>
      </c>
      <c r="D317" s="1"/>
      <c r="E317" s="28"/>
    </row>
    <row r="318" spans="1:5" x14ac:dyDescent="0.2">
      <c r="A318" s="32" t="str">
        <f t="shared" ca="1" si="11"/>
        <v/>
      </c>
      <c r="B318" s="1"/>
      <c r="C318" s="1" t="str">
        <f t="shared" si="10"/>
        <v/>
      </c>
      <c r="D318" s="1"/>
      <c r="E318" s="28"/>
    </row>
    <row r="319" spans="1:5" x14ac:dyDescent="0.2">
      <c r="A319" s="32" t="str">
        <f t="shared" ca="1" si="11"/>
        <v/>
      </c>
      <c r="B319" s="1"/>
      <c r="C319" s="1" t="str">
        <f t="shared" si="10"/>
        <v/>
      </c>
      <c r="D319" s="1"/>
      <c r="E319" s="28"/>
    </row>
    <row r="320" spans="1:5" x14ac:dyDescent="0.2">
      <c r="A320" s="32" t="str">
        <f t="shared" ca="1" si="11"/>
        <v/>
      </c>
      <c r="B320" s="1"/>
      <c r="C320" s="1" t="str">
        <f t="shared" si="10"/>
        <v/>
      </c>
      <c r="D320" s="1"/>
      <c r="E320" s="28"/>
    </row>
    <row r="321" spans="1:5" x14ac:dyDescent="0.2">
      <c r="A321" s="32" t="str">
        <f t="shared" ca="1" si="11"/>
        <v/>
      </c>
      <c r="B321" s="1"/>
      <c r="C321" s="1" t="str">
        <f t="shared" si="10"/>
        <v/>
      </c>
      <c r="D321" s="1"/>
      <c r="E321" s="28"/>
    </row>
    <row r="322" spans="1:5" x14ac:dyDescent="0.2">
      <c r="A322" s="32" t="str">
        <f t="shared" ca="1" si="11"/>
        <v/>
      </c>
      <c r="B322" s="1"/>
      <c r="C322" s="1" t="str">
        <f t="shared" si="10"/>
        <v/>
      </c>
      <c r="D322" s="1"/>
      <c r="E322" s="28"/>
    </row>
    <row r="323" spans="1:5" x14ac:dyDescent="0.2">
      <c r="A323" s="32" t="str">
        <f t="shared" ca="1" si="11"/>
        <v/>
      </c>
      <c r="B323" s="1"/>
      <c r="C323" s="1" t="str">
        <f t="shared" si="10"/>
        <v/>
      </c>
      <c r="D323" s="1"/>
      <c r="E323" s="28"/>
    </row>
    <row r="324" spans="1:5" x14ac:dyDescent="0.2">
      <c r="A324" s="32" t="str">
        <f t="shared" ca="1" si="11"/>
        <v/>
      </c>
      <c r="B324" s="1"/>
      <c r="C324" s="1" t="str">
        <f t="shared" si="10"/>
        <v/>
      </c>
      <c r="D324" s="1"/>
      <c r="E324" s="28"/>
    </row>
    <row r="325" spans="1:5" x14ac:dyDescent="0.2">
      <c r="A325" s="32" t="str">
        <f t="shared" ca="1" si="11"/>
        <v/>
      </c>
      <c r="B325" s="1"/>
      <c r="C325" s="1" t="str">
        <f t="shared" si="10"/>
        <v/>
      </c>
      <c r="D325" s="1"/>
      <c r="E325" s="28"/>
    </row>
    <row r="326" spans="1:5" x14ac:dyDescent="0.2">
      <c r="A326" s="32" t="str">
        <f t="shared" ca="1" si="11"/>
        <v/>
      </c>
      <c r="B326" s="1"/>
      <c r="C326" s="1" t="str">
        <f t="shared" si="10"/>
        <v/>
      </c>
      <c r="D326" s="1"/>
      <c r="E326" s="28"/>
    </row>
    <row r="327" spans="1:5" x14ac:dyDescent="0.2">
      <c r="A327" s="32" t="str">
        <f t="shared" ca="1" si="11"/>
        <v/>
      </c>
      <c r="B327" s="1"/>
      <c r="C327" s="1" t="str">
        <f t="shared" si="10"/>
        <v/>
      </c>
      <c r="D327" s="1"/>
      <c r="E327" s="28"/>
    </row>
    <row r="328" spans="1:5" x14ac:dyDescent="0.2">
      <c r="A328" s="32" t="str">
        <f t="shared" ca="1" si="11"/>
        <v/>
      </c>
      <c r="B328" s="1"/>
      <c r="C328" s="1" t="str">
        <f t="shared" si="10"/>
        <v/>
      </c>
      <c r="D328" s="1"/>
      <c r="E328" s="28"/>
    </row>
    <row r="329" spans="1:5" x14ac:dyDescent="0.2">
      <c r="A329" s="32" t="str">
        <f t="shared" ca="1" si="11"/>
        <v/>
      </c>
      <c r="B329" s="1"/>
      <c r="C329" s="1" t="str">
        <f t="shared" si="10"/>
        <v/>
      </c>
      <c r="D329" s="1"/>
      <c r="E329" s="28"/>
    </row>
    <row r="330" spans="1:5" x14ac:dyDescent="0.2">
      <c r="A330" s="32" t="str">
        <f t="shared" ca="1" si="11"/>
        <v/>
      </c>
      <c r="B330" s="1"/>
      <c r="C330" s="1" t="str">
        <f t="shared" si="10"/>
        <v/>
      </c>
      <c r="D330" s="1"/>
      <c r="E330" s="28"/>
    </row>
    <row r="331" spans="1:5" x14ac:dyDescent="0.2">
      <c r="A331" s="32" t="str">
        <f t="shared" ca="1" si="11"/>
        <v/>
      </c>
      <c r="B331" s="1"/>
      <c r="C331" s="1" t="str">
        <f t="shared" si="10"/>
        <v/>
      </c>
      <c r="D331" s="1"/>
      <c r="E331" s="28"/>
    </row>
    <row r="332" spans="1:5" x14ac:dyDescent="0.2">
      <c r="A332" s="32" t="str">
        <f t="shared" ca="1" si="11"/>
        <v/>
      </c>
      <c r="B332" s="1"/>
      <c r="C332" s="1" t="str">
        <f t="shared" si="10"/>
        <v/>
      </c>
      <c r="D332" s="1"/>
      <c r="E332" s="28"/>
    </row>
    <row r="333" spans="1:5" x14ac:dyDescent="0.2">
      <c r="A333" s="32" t="str">
        <f t="shared" ca="1" si="11"/>
        <v/>
      </c>
      <c r="B333" s="1"/>
      <c r="C333" s="1" t="str">
        <f t="shared" si="10"/>
        <v/>
      </c>
      <c r="D333" s="1"/>
      <c r="E333" s="28"/>
    </row>
    <row r="334" spans="1:5" x14ac:dyDescent="0.2">
      <c r="A334" s="32" t="str">
        <f t="shared" ca="1" si="11"/>
        <v/>
      </c>
      <c r="B334" s="1"/>
      <c r="C334" s="1" t="str">
        <f t="shared" si="10"/>
        <v/>
      </c>
      <c r="D334" s="1"/>
      <c r="E334" s="28"/>
    </row>
    <row r="335" spans="1:5" x14ac:dyDescent="0.2">
      <c r="A335" s="32" t="str">
        <f t="shared" ca="1" si="11"/>
        <v/>
      </c>
      <c r="B335" s="1"/>
      <c r="C335" s="1" t="str">
        <f t="shared" si="10"/>
        <v/>
      </c>
      <c r="D335" s="1"/>
      <c r="E335" s="28"/>
    </row>
    <row r="336" spans="1:5" x14ac:dyDescent="0.2">
      <c r="A336" s="32" t="str">
        <f t="shared" ca="1" si="11"/>
        <v/>
      </c>
      <c r="B336" s="1"/>
      <c r="C336" s="1" t="str">
        <f t="shared" si="10"/>
        <v/>
      </c>
      <c r="D336" s="1"/>
      <c r="E336" s="28"/>
    </row>
    <row r="337" spans="1:5" x14ac:dyDescent="0.2">
      <c r="A337" s="32" t="str">
        <f t="shared" ca="1" si="11"/>
        <v/>
      </c>
      <c r="B337" s="1"/>
      <c r="C337" s="1" t="str">
        <f t="shared" si="10"/>
        <v/>
      </c>
      <c r="D337" s="1"/>
      <c r="E337" s="28"/>
    </row>
    <row r="338" spans="1:5" x14ac:dyDescent="0.2">
      <c r="A338" s="32" t="str">
        <f t="shared" ca="1" si="11"/>
        <v/>
      </c>
      <c r="B338" s="1"/>
      <c r="C338" s="1" t="str">
        <f t="shared" ref="C338:C400" si="12">IF(B338="","",IF(B338="Search","Search","Grant"))</f>
        <v/>
      </c>
      <c r="D338" s="1"/>
      <c r="E338" s="28"/>
    </row>
    <row r="339" spans="1:5" x14ac:dyDescent="0.2">
      <c r="A339" s="32" t="str">
        <f t="shared" ca="1" si="11"/>
        <v/>
      </c>
      <c r="B339" s="1"/>
      <c r="C339" s="1" t="str">
        <f t="shared" si="12"/>
        <v/>
      </c>
      <c r="D339" s="1"/>
      <c r="E339" s="28"/>
    </row>
    <row r="340" spans="1:5" x14ac:dyDescent="0.2">
      <c r="A340" s="32" t="str">
        <f t="shared" ca="1" si="11"/>
        <v/>
      </c>
      <c r="B340" s="1"/>
      <c r="C340" s="1" t="str">
        <f t="shared" si="12"/>
        <v/>
      </c>
      <c r="D340" s="1"/>
      <c r="E340" s="28"/>
    </row>
    <row r="341" spans="1:5" x14ac:dyDescent="0.2">
      <c r="A341" s="32" t="str">
        <f t="shared" ca="1" si="11"/>
        <v/>
      </c>
      <c r="B341" s="1"/>
      <c r="C341" s="1" t="str">
        <f t="shared" si="12"/>
        <v/>
      </c>
      <c r="D341" s="1"/>
      <c r="E341" s="28"/>
    </row>
    <row r="342" spans="1:5" x14ac:dyDescent="0.2">
      <c r="A342" s="32" t="str">
        <f t="shared" ca="1" si="11"/>
        <v/>
      </c>
      <c r="B342" s="1"/>
      <c r="C342" s="1" t="str">
        <f t="shared" si="12"/>
        <v/>
      </c>
      <c r="D342" s="1"/>
      <c r="E342" s="28"/>
    </row>
    <row r="343" spans="1:5" x14ac:dyDescent="0.2">
      <c r="A343" s="32" t="str">
        <f t="shared" ca="1" si="11"/>
        <v/>
      </c>
      <c r="B343" s="1"/>
      <c r="C343" s="1" t="str">
        <f t="shared" si="12"/>
        <v/>
      </c>
      <c r="D343" s="1"/>
      <c r="E343" s="28"/>
    </row>
    <row r="344" spans="1:5" x14ac:dyDescent="0.2">
      <c r="A344" s="32" t="str">
        <f t="shared" ca="1" si="11"/>
        <v/>
      </c>
      <c r="B344" s="1"/>
      <c r="C344" s="1" t="str">
        <f t="shared" si="12"/>
        <v/>
      </c>
      <c r="D344" s="1"/>
      <c r="E344" s="28"/>
    </row>
    <row r="345" spans="1:5" x14ac:dyDescent="0.2">
      <c r="A345" s="32" t="str">
        <f t="shared" ca="1" si="11"/>
        <v/>
      </c>
      <c r="B345" s="1"/>
      <c r="C345" s="1" t="str">
        <f t="shared" si="12"/>
        <v/>
      </c>
      <c r="D345" s="1"/>
      <c r="E345" s="28"/>
    </row>
    <row r="346" spans="1:5" x14ac:dyDescent="0.2">
      <c r="A346" s="32" t="str">
        <f t="shared" ca="1" si="11"/>
        <v/>
      </c>
      <c r="B346" s="1"/>
      <c r="C346" s="1" t="str">
        <f t="shared" si="12"/>
        <v/>
      </c>
      <c r="D346" s="1"/>
      <c r="E346" s="28"/>
    </row>
    <row r="347" spans="1:5" x14ac:dyDescent="0.2">
      <c r="A347" s="32" t="str">
        <f t="shared" ca="1" si="11"/>
        <v/>
      </c>
      <c r="B347" s="1"/>
      <c r="C347" s="1" t="str">
        <f t="shared" si="12"/>
        <v/>
      </c>
      <c r="D347" s="1"/>
      <c r="E347" s="28"/>
    </row>
    <row r="348" spans="1:5" x14ac:dyDescent="0.2">
      <c r="A348" s="32" t="str">
        <f t="shared" ca="1" si="11"/>
        <v/>
      </c>
      <c r="B348" s="1"/>
      <c r="C348" s="1" t="str">
        <f t="shared" si="12"/>
        <v/>
      </c>
      <c r="D348" s="1"/>
      <c r="E348" s="28"/>
    </row>
    <row r="349" spans="1:5" x14ac:dyDescent="0.2">
      <c r="A349" s="32" t="str">
        <f t="shared" ca="1" si="11"/>
        <v/>
      </c>
      <c r="B349" s="1"/>
      <c r="C349" s="1" t="str">
        <f t="shared" si="12"/>
        <v/>
      </c>
      <c r="D349" s="1"/>
      <c r="E349" s="28"/>
    </row>
    <row r="350" spans="1:5" x14ac:dyDescent="0.2">
      <c r="A350" s="32" t="str">
        <f t="shared" ca="1" si="11"/>
        <v/>
      </c>
      <c r="B350" s="1"/>
      <c r="C350" s="1" t="str">
        <f t="shared" si="12"/>
        <v/>
      </c>
      <c r="D350" s="1"/>
      <c r="E350" s="28"/>
    </row>
    <row r="351" spans="1:5" x14ac:dyDescent="0.2">
      <c r="A351" s="32" t="str">
        <f t="shared" ca="1" si="11"/>
        <v/>
      </c>
      <c r="B351" s="1"/>
      <c r="C351" s="1" t="str">
        <f t="shared" si="12"/>
        <v/>
      </c>
      <c r="D351" s="1"/>
      <c r="E351" s="28"/>
    </row>
    <row r="352" spans="1:5" x14ac:dyDescent="0.2">
      <c r="A352" s="32" t="str">
        <f t="shared" ca="1" si="11"/>
        <v/>
      </c>
      <c r="B352" s="1"/>
      <c r="C352" s="1" t="str">
        <f t="shared" si="12"/>
        <v/>
      </c>
      <c r="D352" s="1"/>
      <c r="E352" s="28"/>
    </row>
    <row r="353" spans="1:5" x14ac:dyDescent="0.2">
      <c r="A353" s="32" t="str">
        <f t="shared" ca="1" si="11"/>
        <v/>
      </c>
      <c r="B353" s="1"/>
      <c r="C353" s="1" t="str">
        <f t="shared" si="12"/>
        <v/>
      </c>
      <c r="D353" s="1"/>
      <c r="E353" s="28"/>
    </row>
    <row r="354" spans="1:5" x14ac:dyDescent="0.2">
      <c r="A354" s="32" t="str">
        <f t="shared" ca="1" si="11"/>
        <v/>
      </c>
      <c r="B354" s="1"/>
      <c r="C354" s="1" t="str">
        <f t="shared" si="12"/>
        <v/>
      </c>
      <c r="D354" s="1"/>
      <c r="E354" s="28"/>
    </row>
    <row r="355" spans="1:5" x14ac:dyDescent="0.2">
      <c r="A355" s="32" t="str">
        <f t="shared" ca="1" si="11"/>
        <v/>
      </c>
      <c r="B355" s="1"/>
      <c r="C355" s="1" t="str">
        <f t="shared" si="12"/>
        <v/>
      </c>
      <c r="D355" s="1"/>
      <c r="E355" s="28"/>
    </row>
    <row r="356" spans="1:5" x14ac:dyDescent="0.2">
      <c r="A356" s="32" t="str">
        <f t="shared" ca="1" si="11"/>
        <v/>
      </c>
      <c r="B356" s="1"/>
      <c r="C356" s="1" t="str">
        <f t="shared" si="12"/>
        <v/>
      </c>
      <c r="D356" s="1"/>
      <c r="E356" s="28"/>
    </row>
    <row r="357" spans="1:5" x14ac:dyDescent="0.2">
      <c r="A357" s="32" t="str">
        <f t="shared" ca="1" si="11"/>
        <v/>
      </c>
      <c r="B357" s="1"/>
      <c r="C357" s="1" t="str">
        <f t="shared" si="12"/>
        <v/>
      </c>
      <c r="D357" s="1"/>
      <c r="E357" s="28"/>
    </row>
    <row r="358" spans="1:5" x14ac:dyDescent="0.2">
      <c r="A358" s="32" t="str">
        <f t="shared" ca="1" si="11"/>
        <v/>
      </c>
      <c r="B358" s="1"/>
      <c r="C358" s="1" t="str">
        <f t="shared" si="12"/>
        <v/>
      </c>
      <c r="D358" s="1"/>
      <c r="E358" s="28"/>
    </row>
    <row r="359" spans="1:5" x14ac:dyDescent="0.2">
      <c r="A359" s="32" t="str">
        <f t="shared" ca="1" si="11"/>
        <v/>
      </c>
      <c r="B359" s="1"/>
      <c r="C359" s="1" t="str">
        <f t="shared" si="12"/>
        <v/>
      </c>
      <c r="D359" s="1"/>
      <c r="E359" s="28"/>
    </row>
    <row r="360" spans="1:5" x14ac:dyDescent="0.2">
      <c r="A360" s="32" t="str">
        <f t="shared" ca="1" si="11"/>
        <v/>
      </c>
      <c r="B360" s="1"/>
      <c r="C360" s="1" t="str">
        <f t="shared" si="12"/>
        <v/>
      </c>
      <c r="D360" s="1"/>
      <c r="E360" s="28"/>
    </row>
    <row r="361" spans="1:5" x14ac:dyDescent="0.2">
      <c r="A361" s="32" t="str">
        <f t="shared" ca="1" si="11"/>
        <v/>
      </c>
      <c r="B361" s="1"/>
      <c r="C361" s="1" t="str">
        <f t="shared" si="12"/>
        <v/>
      </c>
      <c r="D361" s="1"/>
      <c r="E361" s="28"/>
    </row>
    <row r="362" spans="1:5" x14ac:dyDescent="0.2">
      <c r="A362" s="32" t="str">
        <f t="shared" ca="1" si="11"/>
        <v/>
      </c>
      <c r="B362" s="1"/>
      <c r="C362" s="1" t="str">
        <f t="shared" si="12"/>
        <v/>
      </c>
      <c r="D362" s="1"/>
      <c r="E362" s="28"/>
    </row>
    <row r="363" spans="1:5" x14ac:dyDescent="0.2">
      <c r="A363" s="32" t="str">
        <f t="shared" ca="1" si="11"/>
        <v/>
      </c>
      <c r="B363" s="1"/>
      <c r="C363" s="1" t="str">
        <f t="shared" si="12"/>
        <v/>
      </c>
      <c r="D363" s="1"/>
      <c r="E363" s="28"/>
    </row>
    <row r="364" spans="1:5" x14ac:dyDescent="0.2">
      <c r="A364" s="32" t="str">
        <f t="shared" ca="1" si="11"/>
        <v/>
      </c>
      <c r="B364" s="1"/>
      <c r="C364" s="1" t="str">
        <f t="shared" si="12"/>
        <v/>
      </c>
      <c r="D364" s="1"/>
      <c r="E364" s="28"/>
    </row>
    <row r="365" spans="1:5" x14ac:dyDescent="0.2">
      <c r="A365" s="32" t="str">
        <f t="shared" ca="1" si="11"/>
        <v/>
      </c>
      <c r="B365" s="1"/>
      <c r="C365" s="1" t="str">
        <f t="shared" si="12"/>
        <v/>
      </c>
      <c r="D365" s="1"/>
      <c r="E365" s="28"/>
    </row>
    <row r="366" spans="1:5" x14ac:dyDescent="0.2">
      <c r="A366" s="32" t="str">
        <f t="shared" ca="1" si="11"/>
        <v/>
      </c>
      <c r="B366" s="1"/>
      <c r="C366" s="1" t="str">
        <f t="shared" si="12"/>
        <v/>
      </c>
      <c r="D366" s="1"/>
      <c r="E366" s="28"/>
    </row>
    <row r="367" spans="1:5" x14ac:dyDescent="0.2">
      <c r="A367" s="32" t="str">
        <f t="shared" ca="1" si="11"/>
        <v/>
      </c>
      <c r="B367" s="1"/>
      <c r="C367" s="1" t="str">
        <f t="shared" si="12"/>
        <v/>
      </c>
      <c r="D367" s="1"/>
      <c r="E367" s="28"/>
    </row>
    <row r="368" spans="1:5" x14ac:dyDescent="0.2">
      <c r="A368" s="32" t="str">
        <f t="shared" ca="1" si="11"/>
        <v/>
      </c>
      <c r="B368" s="1"/>
      <c r="C368" s="1" t="str">
        <f t="shared" si="12"/>
        <v/>
      </c>
      <c r="D368" s="1"/>
      <c r="E368" s="28"/>
    </row>
    <row r="369" spans="1:5" x14ac:dyDescent="0.2">
      <c r="A369" s="32" t="str">
        <f t="shared" ref="A369:A400" ca="1" si="13">IF(B369="","",TODAY())</f>
        <v/>
      </c>
      <c r="B369" s="1"/>
      <c r="C369" s="1" t="str">
        <f t="shared" si="12"/>
        <v/>
      </c>
      <c r="D369" s="1"/>
      <c r="E369" s="28"/>
    </row>
    <row r="370" spans="1:5" x14ac:dyDescent="0.2">
      <c r="A370" s="32" t="str">
        <f t="shared" ca="1" si="13"/>
        <v/>
      </c>
      <c r="B370" s="1"/>
      <c r="C370" s="1" t="str">
        <f t="shared" si="12"/>
        <v/>
      </c>
      <c r="D370" s="1"/>
      <c r="E370" s="28"/>
    </row>
    <row r="371" spans="1:5" x14ac:dyDescent="0.2">
      <c r="A371" s="32" t="str">
        <f t="shared" ca="1" si="13"/>
        <v/>
      </c>
      <c r="B371" s="1"/>
      <c r="C371" s="1" t="str">
        <f t="shared" si="12"/>
        <v/>
      </c>
      <c r="D371" s="1"/>
      <c r="E371" s="28"/>
    </row>
    <row r="372" spans="1:5" x14ac:dyDescent="0.2">
      <c r="A372" s="32" t="str">
        <f t="shared" ca="1" si="13"/>
        <v/>
      </c>
      <c r="B372" s="1"/>
      <c r="C372" s="1" t="str">
        <f t="shared" si="12"/>
        <v/>
      </c>
      <c r="D372" s="1"/>
      <c r="E372" s="28"/>
    </row>
    <row r="373" spans="1:5" x14ac:dyDescent="0.2">
      <c r="A373" s="32" t="str">
        <f t="shared" ca="1" si="13"/>
        <v/>
      </c>
      <c r="B373" s="1"/>
      <c r="C373" s="1" t="str">
        <f t="shared" si="12"/>
        <v/>
      </c>
      <c r="D373" s="1"/>
      <c r="E373" s="28"/>
    </row>
    <row r="374" spans="1:5" x14ac:dyDescent="0.2">
      <c r="A374" s="32" t="str">
        <f t="shared" ca="1" si="13"/>
        <v/>
      </c>
      <c r="B374" s="1"/>
      <c r="C374" s="1" t="str">
        <f t="shared" si="12"/>
        <v/>
      </c>
      <c r="D374" s="1"/>
      <c r="E374" s="28"/>
    </row>
    <row r="375" spans="1:5" x14ac:dyDescent="0.2">
      <c r="A375" s="32" t="str">
        <f t="shared" ca="1" si="13"/>
        <v/>
      </c>
      <c r="B375" s="1"/>
      <c r="C375" s="1" t="str">
        <f t="shared" si="12"/>
        <v/>
      </c>
      <c r="D375" s="1"/>
      <c r="E375" s="28"/>
    </row>
    <row r="376" spans="1:5" x14ac:dyDescent="0.2">
      <c r="A376" s="32" t="str">
        <f t="shared" ca="1" si="13"/>
        <v/>
      </c>
      <c r="B376" s="1"/>
      <c r="C376" s="1" t="str">
        <f t="shared" si="12"/>
        <v/>
      </c>
      <c r="D376" s="1"/>
      <c r="E376" s="28"/>
    </row>
    <row r="377" spans="1:5" x14ac:dyDescent="0.2">
      <c r="A377" s="32" t="str">
        <f t="shared" ca="1" si="13"/>
        <v/>
      </c>
      <c r="B377" s="1"/>
      <c r="C377" s="1" t="str">
        <f t="shared" si="12"/>
        <v/>
      </c>
      <c r="D377" s="1"/>
      <c r="E377" s="28"/>
    </row>
    <row r="378" spans="1:5" x14ac:dyDescent="0.2">
      <c r="A378" s="32" t="str">
        <f t="shared" ca="1" si="13"/>
        <v/>
      </c>
      <c r="B378" s="1"/>
      <c r="C378" s="1" t="str">
        <f t="shared" si="12"/>
        <v/>
      </c>
      <c r="D378" s="1"/>
      <c r="E378" s="28"/>
    </row>
    <row r="379" spans="1:5" x14ac:dyDescent="0.2">
      <c r="A379" s="32" t="str">
        <f t="shared" ca="1" si="13"/>
        <v/>
      </c>
      <c r="B379" s="1"/>
      <c r="C379" s="1" t="str">
        <f t="shared" si="12"/>
        <v/>
      </c>
      <c r="D379" s="1"/>
      <c r="E379" s="28"/>
    </row>
    <row r="380" spans="1:5" x14ac:dyDescent="0.2">
      <c r="A380" s="32" t="str">
        <f t="shared" ca="1" si="13"/>
        <v/>
      </c>
      <c r="B380" s="1"/>
      <c r="C380" s="1" t="str">
        <f t="shared" si="12"/>
        <v/>
      </c>
      <c r="D380" s="1"/>
      <c r="E380" s="28"/>
    </row>
    <row r="381" spans="1:5" x14ac:dyDescent="0.2">
      <c r="A381" s="32" t="str">
        <f t="shared" ca="1" si="13"/>
        <v/>
      </c>
      <c r="B381" s="1"/>
      <c r="C381" s="1" t="str">
        <f t="shared" si="12"/>
        <v/>
      </c>
      <c r="D381" s="1"/>
      <c r="E381" s="28"/>
    </row>
    <row r="382" spans="1:5" x14ac:dyDescent="0.2">
      <c r="A382" s="32" t="str">
        <f t="shared" ca="1" si="13"/>
        <v/>
      </c>
      <c r="B382" s="1"/>
      <c r="C382" s="1" t="str">
        <f t="shared" si="12"/>
        <v/>
      </c>
      <c r="D382" s="1"/>
      <c r="E382" s="28"/>
    </row>
    <row r="383" spans="1:5" x14ac:dyDescent="0.2">
      <c r="A383" s="32" t="str">
        <f t="shared" ca="1" si="13"/>
        <v/>
      </c>
      <c r="B383" s="1"/>
      <c r="C383" s="1" t="str">
        <f t="shared" si="12"/>
        <v/>
      </c>
      <c r="D383" s="1"/>
      <c r="E383" s="28"/>
    </row>
    <row r="384" spans="1:5" x14ac:dyDescent="0.2">
      <c r="A384" s="32" t="str">
        <f t="shared" ca="1" si="13"/>
        <v/>
      </c>
      <c r="B384" s="1"/>
      <c r="C384" s="1" t="str">
        <f t="shared" si="12"/>
        <v/>
      </c>
      <c r="D384" s="1"/>
      <c r="E384" s="28"/>
    </row>
    <row r="385" spans="1:5" x14ac:dyDescent="0.2">
      <c r="A385" s="32" t="str">
        <f t="shared" ca="1" si="13"/>
        <v/>
      </c>
      <c r="B385" s="1"/>
      <c r="C385" s="1" t="str">
        <f t="shared" si="12"/>
        <v/>
      </c>
      <c r="D385" s="1"/>
      <c r="E385" s="28"/>
    </row>
    <row r="386" spans="1:5" x14ac:dyDescent="0.2">
      <c r="A386" s="32" t="str">
        <f t="shared" ca="1" si="13"/>
        <v/>
      </c>
      <c r="B386" s="1"/>
      <c r="C386" s="1" t="str">
        <f t="shared" si="12"/>
        <v/>
      </c>
      <c r="D386" s="1"/>
      <c r="E386" s="28"/>
    </row>
    <row r="387" spans="1:5" x14ac:dyDescent="0.2">
      <c r="A387" s="32" t="str">
        <f t="shared" ca="1" si="13"/>
        <v/>
      </c>
      <c r="B387" s="1"/>
      <c r="C387" s="1" t="str">
        <f t="shared" si="12"/>
        <v/>
      </c>
      <c r="D387" s="1"/>
      <c r="E387" s="28"/>
    </row>
    <row r="388" spans="1:5" x14ac:dyDescent="0.2">
      <c r="A388" s="32" t="str">
        <f t="shared" ca="1" si="13"/>
        <v/>
      </c>
      <c r="B388" s="1"/>
      <c r="C388" s="1" t="str">
        <f t="shared" si="12"/>
        <v/>
      </c>
      <c r="D388" s="1"/>
      <c r="E388" s="28"/>
    </row>
    <row r="389" spans="1:5" x14ac:dyDescent="0.2">
      <c r="A389" s="32" t="str">
        <f t="shared" ca="1" si="13"/>
        <v/>
      </c>
      <c r="B389" s="1"/>
      <c r="C389" s="1" t="str">
        <f t="shared" si="12"/>
        <v/>
      </c>
      <c r="D389" s="1"/>
      <c r="E389" s="28"/>
    </row>
    <row r="390" spans="1:5" x14ac:dyDescent="0.2">
      <c r="A390" s="32" t="str">
        <f t="shared" ca="1" si="13"/>
        <v/>
      </c>
      <c r="B390" s="1"/>
      <c r="C390" s="1" t="str">
        <f t="shared" si="12"/>
        <v/>
      </c>
      <c r="D390" s="1"/>
      <c r="E390" s="28"/>
    </row>
    <row r="391" spans="1:5" x14ac:dyDescent="0.2">
      <c r="A391" s="32" t="str">
        <f t="shared" ca="1" si="13"/>
        <v/>
      </c>
      <c r="B391" s="1"/>
      <c r="C391" s="1" t="str">
        <f t="shared" si="12"/>
        <v/>
      </c>
      <c r="D391" s="1"/>
      <c r="E391" s="28"/>
    </row>
    <row r="392" spans="1:5" x14ac:dyDescent="0.2">
      <c r="A392" s="32" t="str">
        <f t="shared" ca="1" si="13"/>
        <v/>
      </c>
      <c r="B392" s="1"/>
      <c r="C392" s="1" t="str">
        <f t="shared" si="12"/>
        <v/>
      </c>
      <c r="D392" s="1"/>
      <c r="E392" s="28"/>
    </row>
    <row r="393" spans="1:5" x14ac:dyDescent="0.2">
      <c r="A393" s="32" t="str">
        <f t="shared" ca="1" si="13"/>
        <v/>
      </c>
      <c r="B393" s="1"/>
      <c r="C393" s="1" t="str">
        <f t="shared" si="12"/>
        <v/>
      </c>
      <c r="D393" s="1"/>
      <c r="E393" s="28"/>
    </row>
    <row r="394" spans="1:5" x14ac:dyDescent="0.2">
      <c r="A394" s="32" t="str">
        <f t="shared" ca="1" si="13"/>
        <v/>
      </c>
      <c r="B394" s="1"/>
      <c r="C394" s="1" t="str">
        <f t="shared" si="12"/>
        <v/>
      </c>
      <c r="D394" s="1"/>
      <c r="E394" s="28"/>
    </row>
    <row r="395" spans="1:5" x14ac:dyDescent="0.2">
      <c r="A395" s="32" t="str">
        <f t="shared" ca="1" si="13"/>
        <v/>
      </c>
      <c r="B395" s="1"/>
      <c r="C395" s="1" t="str">
        <f t="shared" si="12"/>
        <v/>
      </c>
      <c r="D395" s="1"/>
      <c r="E395" s="28"/>
    </row>
    <row r="396" spans="1:5" x14ac:dyDescent="0.2">
      <c r="A396" s="32" t="str">
        <f t="shared" ca="1" si="13"/>
        <v/>
      </c>
      <c r="B396" s="1"/>
      <c r="C396" s="1" t="str">
        <f t="shared" si="12"/>
        <v/>
      </c>
      <c r="D396" s="1"/>
      <c r="E396" s="28"/>
    </row>
    <row r="397" spans="1:5" x14ac:dyDescent="0.2">
      <c r="A397" s="32" t="str">
        <f t="shared" ca="1" si="13"/>
        <v/>
      </c>
      <c r="B397" s="1"/>
      <c r="C397" s="1" t="str">
        <f t="shared" si="12"/>
        <v/>
      </c>
      <c r="D397" s="1"/>
      <c r="E397" s="28"/>
    </row>
    <row r="398" spans="1:5" x14ac:dyDescent="0.2">
      <c r="A398" s="32" t="str">
        <f t="shared" ca="1" si="13"/>
        <v/>
      </c>
      <c r="B398" s="1"/>
      <c r="C398" s="1" t="str">
        <f t="shared" si="12"/>
        <v/>
      </c>
      <c r="D398" s="1"/>
      <c r="E398" s="28"/>
    </row>
    <row r="399" spans="1:5" x14ac:dyDescent="0.2">
      <c r="A399" s="32" t="str">
        <f t="shared" ca="1" si="13"/>
        <v/>
      </c>
      <c r="B399" s="1"/>
      <c r="C399" s="1" t="str">
        <f t="shared" si="12"/>
        <v/>
      </c>
      <c r="D399" s="1"/>
      <c r="E399" s="28"/>
    </row>
    <row r="400" spans="1:5" x14ac:dyDescent="0.2">
      <c r="A400" s="32" t="str">
        <f t="shared" ca="1" si="13"/>
        <v/>
      </c>
      <c r="B400" s="1"/>
      <c r="C400" s="1" t="str">
        <f t="shared" si="12"/>
        <v/>
      </c>
      <c r="D400" s="1"/>
      <c r="E400" s="28"/>
    </row>
  </sheetData>
  <mergeCells count="9">
    <mergeCell ref="I18:J18"/>
    <mergeCell ref="I20:J20"/>
    <mergeCell ref="G14:Q14"/>
    <mergeCell ref="A1:A2"/>
    <mergeCell ref="E1:E2"/>
    <mergeCell ref="J1:J2"/>
    <mergeCell ref="A15:E15"/>
    <mergeCell ref="I17:J17"/>
    <mergeCell ref="I19:J19"/>
  </mergeCells>
  <conditionalFormatting sqref="I20">
    <cfRule type="expression" dxfId="11" priority="19">
      <formula>ROUND(I20,2)&gt;ROUND(I18,2)</formula>
    </cfRule>
    <cfRule type="expression" dxfId="10" priority="20">
      <formula>ROUND(I20,2)&lt;=ROUND(I18,2)</formula>
    </cfRule>
  </conditionalFormatting>
  <dataValidations count="7">
    <dataValidation type="list" allowBlank="1" showInputMessage="1" showErrorMessage="1" sqref="B2" xr:uid="{1C9BB48C-4BE7-46D2-8919-4C2354BDFFE4}">
      <formula1>"2020,2021,2022,2023,2024,2025,2026,2027,2028,2029,2030"</formula1>
    </dataValidation>
    <dataValidation type="list" allowBlank="1" showInputMessage="1" showErrorMessage="1" sqref="C2" xr:uid="{1FD6C2F7-E5C3-40DB-9594-7D023854C582}">
      <formula1>"Munich (DE),Berlin (DE),The Hague (NL)"</formula1>
    </dataValidation>
    <dataValidation type="list" errorStyle="warning" allowBlank="1" showInputMessage="1" showErrorMessage="1" errorTitle="Invalid Type" error="Please select a valid type from the dropdown." sqref="C754:C771" xr:uid="{5E36AE23-A027-4D96-BDD8-367A80BFC827}">
      <formula1>"Search,Grant,Dead,Refusal,IPER,1st Communication,Intermediate Communication,Other"</formula1>
    </dataValidation>
    <dataValidation type="list" errorStyle="warning" allowBlank="1" showInputMessage="1" showErrorMessage="1" errorTitle="Invalid Action" error="Please select 'Research' or 'Examen'." sqref="B401:B771" xr:uid="{D2BD9A3C-BA87-444E-A1F9-7651CDBBA67F}">
      <formula1>"Research,Examen"</formula1>
    </dataValidation>
    <dataValidation type="list" errorStyle="warning" allowBlank="1" showInputMessage="1" showErrorMessage="1" errorTitle="Invalid Type" error="Please select a valid type. Research actions can only have 'Search'. Examen actions have multiple options." sqref="C401:C753" xr:uid="{A673F984-9E0D-4714-B0F9-94D5F279DE4D}">
      <formula1>INDIRECT(IF(B401="Research","ResearchTypes","ExamenTypes"))</formula1>
    </dataValidation>
    <dataValidation type="list" errorStyle="warning" allowBlank="1" showInputMessage="1" showErrorMessage="1" errorTitle="Invalid Action" error="Please select 'Research' or 'Examen'." sqref="B17:B400" xr:uid="{371625E2-5260-4701-89E1-38E11D7A24A5}">
      <formula1>"Search,Examination"</formula1>
    </dataValidation>
    <dataValidation type="list" errorStyle="warning" allowBlank="1" showInputMessage="1" showErrorMessage="1" errorTitle="Invalid Type" error="Please select a valid type. Research actions can only have 'Search'. Examen actions have multiple options." sqref="C17:C400" xr:uid="{07F93B15-EA5D-4C3C-87F9-CD5CF845D61B}">
      <formula1>INDIRECT(IF(B17="Search","SearchTypes","ExaminationTypes"))</formula1>
    </dataValidation>
  </dataValidations>
  <pageMargins left="0.25" right="0.25" top="0.75" bottom="0.75" header="0.3" footer="0.3"/>
  <pageSetup paperSize="9" scale="70" fitToHeight="0" orientation="landscape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C66B5-4C3E-4992-81CA-2455ED40485D}">
  <sheetPr>
    <pageSetUpPr fitToPage="1"/>
  </sheetPr>
  <dimension ref="A1:U71"/>
  <sheetViews>
    <sheetView zoomScale="80" zoomScaleNormal="80" workbookViewId="0">
      <selection activeCell="B31" sqref="B31:C31"/>
    </sheetView>
  </sheetViews>
  <sheetFormatPr defaultColWidth="8.77734375" defaultRowHeight="15" x14ac:dyDescent="0.2"/>
  <cols>
    <col min="1" max="1" width="23.33203125" bestFit="1" customWidth="1"/>
    <col min="2" max="2" width="9.88671875" customWidth="1"/>
    <col min="3" max="3" width="11.6640625" bestFit="1" customWidth="1"/>
    <col min="4" max="4" width="10.44140625" bestFit="1" customWidth="1"/>
    <col min="5" max="5" width="11.44140625" bestFit="1" customWidth="1"/>
    <col min="6" max="6" width="9.5546875" customWidth="1"/>
    <col min="7" max="7" width="10.44140625" customWidth="1"/>
    <col min="8" max="8" width="11.44140625" bestFit="1" customWidth="1"/>
    <col min="9" max="9" width="12.77734375" bestFit="1" customWidth="1"/>
    <col min="10" max="10" width="10.109375" customWidth="1"/>
    <col min="11" max="11" width="9.6640625" customWidth="1"/>
    <col min="12" max="12" width="9.77734375" customWidth="1"/>
    <col min="13" max="13" width="9.5546875" customWidth="1"/>
    <col min="14" max="14" width="8.77734375" bestFit="1" customWidth="1"/>
    <col min="15" max="15" width="11.5546875" customWidth="1"/>
    <col min="17" max="17" width="11.88671875" customWidth="1"/>
    <col min="18" max="18" width="16.33203125" customWidth="1"/>
    <col min="20" max="20" width="23" customWidth="1"/>
    <col min="21" max="21" width="12" bestFit="1" customWidth="1"/>
  </cols>
  <sheetData>
    <row r="1" spans="1:20" s="2" customFormat="1" ht="25.5" customHeight="1" x14ac:dyDescent="0.2">
      <c r="A1" s="124" t="s">
        <v>76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Q1"/>
      <c r="R1"/>
      <c r="S1"/>
    </row>
    <row r="2" spans="1:20" x14ac:dyDescent="0.2">
      <c r="A2" s="134" t="s">
        <v>77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</row>
    <row r="4" spans="1:20" ht="15.75" x14ac:dyDescent="0.25">
      <c r="A4" s="135" t="s">
        <v>35</v>
      </c>
      <c r="B4" s="11" t="s">
        <v>61</v>
      </c>
      <c r="C4" s="11" t="s">
        <v>116</v>
      </c>
      <c r="D4" s="11" t="s">
        <v>36</v>
      </c>
      <c r="E4" s="11" t="s">
        <v>83</v>
      </c>
      <c r="G4" s="137" t="s">
        <v>51</v>
      </c>
      <c r="H4" s="138"/>
      <c r="I4" s="139" t="s">
        <v>52</v>
      </c>
      <c r="J4" s="137"/>
      <c r="L4" s="140" t="s">
        <v>54</v>
      </c>
      <c r="M4" s="141"/>
      <c r="N4" s="140" t="s">
        <v>55</v>
      </c>
      <c r="O4" s="141"/>
    </row>
    <row r="5" spans="1:20" ht="15.75" x14ac:dyDescent="0.25">
      <c r="A5" s="136"/>
      <c r="B5" s="49">
        <f>'Work Sheet'!F2</f>
        <v>0</v>
      </c>
      <c r="C5" s="49">
        <f>'Work Sheet'!G2</f>
        <v>0</v>
      </c>
      <c r="D5" s="49">
        <f>'Work Sheet'!H2</f>
        <v>0</v>
      </c>
      <c r="E5" s="49">
        <f>B5+C5</f>
        <v>0</v>
      </c>
      <c r="G5" s="104">
        <f>IFERROR((N9-L5)/SUM('Work Sheet'!F2:G2),0)</f>
        <v>0</v>
      </c>
      <c r="H5" s="105"/>
      <c r="I5" s="104" cm="1">
        <f t="array" aca="1" ref="I5" ca="1">IF(INDEX(B20:M20,MONTH(TODAY()))=0,0,(SUMPRODUCT((COLUMN(B11:M11)-COLUMN(B11)&lt;MONTH(TODAY())-1)*B11:M11)+INDEX(B11:M11,1,MONTH(TODAY()))*DAY(TODAY())/DAY(EOMONTH(TODAY(),0)))/INDEX(B20:M20,MONTH(TODAY())))</f>
        <v>0</v>
      </c>
      <c r="J5" s="105"/>
      <c r="L5" s="125">
        <f>SUM('Work Sheet'!L2:O2)</f>
        <v>0</v>
      </c>
      <c r="M5" s="127"/>
      <c r="N5" s="125">
        <f>N9-L5</f>
        <v>253</v>
      </c>
      <c r="O5" s="126"/>
    </row>
    <row r="7" spans="1:20" ht="15.75" thickBot="1" x14ac:dyDescent="0.25"/>
    <row r="8" spans="1:20" ht="16.5" thickBot="1" x14ac:dyDescent="0.3">
      <c r="A8" s="33"/>
      <c r="B8" s="34" t="s">
        <v>0</v>
      </c>
      <c r="C8" s="34" t="s">
        <v>1</v>
      </c>
      <c r="D8" s="34" t="s">
        <v>2</v>
      </c>
      <c r="E8" s="34" t="s">
        <v>3</v>
      </c>
      <c r="F8" s="34" t="s">
        <v>4</v>
      </c>
      <c r="G8" s="34" t="s">
        <v>5</v>
      </c>
      <c r="H8" s="34" t="s">
        <v>6</v>
      </c>
      <c r="I8" s="34" t="s">
        <v>7</v>
      </c>
      <c r="J8" s="34" t="s">
        <v>8</v>
      </c>
      <c r="K8" s="34" t="s">
        <v>9</v>
      </c>
      <c r="L8" s="34" t="s">
        <v>10</v>
      </c>
      <c r="M8" s="34" t="s">
        <v>11</v>
      </c>
      <c r="N8" s="35" t="s">
        <v>48</v>
      </c>
      <c r="P8" s="2"/>
    </row>
    <row r="9" spans="1:20" ht="15.75" x14ac:dyDescent="0.25">
      <c r="A9" s="41" t="s">
        <v>42</v>
      </c>
      <c r="B9" s="42" cm="1">
        <f t="array" ref="B9">NETWORKDAYS(DATE('Work Sheet'!$B$2,1,1),EOMONTH(DATE('Work Sheet'!$B$2,1,1),0))-SUMPRODUCT((Holidays!$A$2:$A$331='Work Sheet'!$C$2)*(YEAR(Holidays!$B$2:$B$331)='Work Sheet'!$B$2)*(MONTH(Holidays!$B$2:$B$331)=1)*(WEEKDAY(Holidays!$B$2:$B$331,2)&lt;=5))</f>
        <v>20</v>
      </c>
      <c r="C9" s="42" cm="1">
        <f t="array" ref="C9">NETWORKDAYS(DATE('Work Sheet'!$B$2,2,1),EOMONTH(DATE('Work Sheet'!$B$2,2,1),0))-SUMPRODUCT((Holidays!$A$2:$A$331='Work Sheet'!$C$2)*(YEAR(Holidays!$B$2:$B$331)='Work Sheet'!$B$2)*(MONTH(Holidays!$B$2:$B$331)=2)*(WEEKDAY(Holidays!$B$2:$B$331,2)&lt;=5))</f>
        <v>20</v>
      </c>
      <c r="D9" s="42" cm="1">
        <f t="array" ref="D9">NETWORKDAYS(DATE('Work Sheet'!$B$2,3,1),EOMONTH(DATE('Work Sheet'!$B$2,3,1),0))-SUMPRODUCT((Holidays!$A$2:$A$331='Work Sheet'!$C$2)*(YEAR(Holidays!$B$2:$B$331)='Work Sheet'!$B$2)*(MONTH(Holidays!$B$2:$B$331)=3)*(WEEKDAY(Holidays!$B$2:$B$331,2)&lt;=5))</f>
        <v>22</v>
      </c>
      <c r="E9" s="42" cm="1">
        <f t="array" ref="E9">NETWORKDAYS(DATE('Work Sheet'!$B$2,4,1),EOMONTH(DATE('Work Sheet'!$B$2,4,1),0))-SUMPRODUCT((Holidays!$A$2:$A$331='Work Sheet'!$C$2)*(YEAR(Holidays!$B$2:$B$331)='Work Sheet'!$B$2)*(MONTH(Holidays!$B$2:$B$331)=4)*(WEEKDAY(Holidays!$B$2:$B$331,2)&lt;=5))</f>
        <v>20</v>
      </c>
      <c r="F9" s="42" cm="1">
        <f t="array" ref="F9">NETWORKDAYS(DATE('Work Sheet'!$B$2,5,1),EOMONTH(DATE('Work Sheet'!$B$2,5,1),0))-SUMPRODUCT((Holidays!$A$2:$A$331='Work Sheet'!$C$2)*(YEAR(Holidays!$B$2:$B$331)='Work Sheet'!$B$2)*(MONTH(Holidays!$B$2:$B$331)=5)*(WEEKDAY(Holidays!$B$2:$B$331,2)&lt;=5))</f>
        <v>18</v>
      </c>
      <c r="G9" s="42" cm="1">
        <f t="array" ref="G9">NETWORKDAYS(DATE('Work Sheet'!$B$2,6,1),EOMONTH(DATE('Work Sheet'!$B$2,6,1),0))-SUMPRODUCT((Holidays!$A$2:$A$331='Work Sheet'!$C$2)*(YEAR(Holidays!$B$2:$B$331)='Work Sheet'!$B$2)*(MONTH(Holidays!$B$2:$B$331)=6)*(WEEKDAY(Holidays!$B$2:$B$331,2)&lt;=5))</f>
        <v>22</v>
      </c>
      <c r="H9" s="42" cm="1">
        <f t="array" ref="H9">NETWORKDAYS(DATE('Work Sheet'!$B$2,7,1),EOMONTH(DATE('Work Sheet'!$B$2,7,1),0))-SUMPRODUCT((Holidays!$A$2:$A$331='Work Sheet'!$C$2)*(YEAR(Holidays!$B$2:$B$331)='Work Sheet'!$B$2)*(MONTH(Holidays!$B$2:$B$331)=7)*(WEEKDAY(Holidays!$B$2:$B$331,2)&lt;=5))</f>
        <v>23</v>
      </c>
      <c r="I9" s="42" cm="1">
        <f t="array" ref="I9">NETWORKDAYS(DATE('Work Sheet'!$B$2,8,1),EOMONTH(DATE('Work Sheet'!$B$2,8,1),0))-SUMPRODUCT((Holidays!$A$2:$A$331='Work Sheet'!$C$2)*(YEAR(Holidays!$B$2:$B$331)='Work Sheet'!$B$2)*(MONTH(Holidays!$B$2:$B$331)=8)*(WEEKDAY(Holidays!$B$2:$B$331,2)&lt;=5))</f>
        <v>21</v>
      </c>
      <c r="J9" s="42" cm="1">
        <f t="array" ref="J9">NETWORKDAYS(DATE('Work Sheet'!$B$2,9,1),EOMONTH(DATE('Work Sheet'!$B$2,9,1),0))-SUMPRODUCT((Holidays!$A$2:$A$331='Work Sheet'!$C$2)*(YEAR(Holidays!$B$2:$B$331)='Work Sheet'!$B$2)*(MONTH(Holidays!$B$2:$B$331)=9)*(WEEKDAY(Holidays!$B$2:$B$331,2)&lt;=5))</f>
        <v>22</v>
      </c>
      <c r="K9" s="42" cm="1">
        <f t="array" ref="K9">NETWORKDAYS(DATE('Work Sheet'!$B$2,10,1),EOMONTH(DATE('Work Sheet'!$B$2,10,1),0))-SUMPRODUCT((Holidays!$A$2:$A$331='Work Sheet'!$C$2)*(YEAR(Holidays!$B$2:$B$331)='Work Sheet'!$B$2)*(MONTH(Holidays!$B$2:$B$331)=10)*(WEEKDAY(Holidays!$B$2:$B$331,2)&lt;=5))</f>
        <v>22</v>
      </c>
      <c r="L9" s="42" cm="1">
        <f t="array" ref="L9">NETWORKDAYS(DATE('Work Sheet'!$B$2,11,1),EOMONTH(DATE('Work Sheet'!$B$2,11,1),0))-SUMPRODUCT((Holidays!$A$2:$A$331='Work Sheet'!$C$2)*(YEAR(Holidays!$B$2:$B$331)='Work Sheet'!$B$2)*(MONTH(Holidays!$B$2:$B$331)=11)*(WEEKDAY(Holidays!$B$2:$B$331,2)&lt;=5))</f>
        <v>21</v>
      </c>
      <c r="M9" s="42" cm="1">
        <f t="array" ref="M9">NETWORKDAYS(DATE('Work Sheet'!$B$2,12,1),EOMONTH(DATE('Work Sheet'!$B$2,12,1),0))-SUMPRODUCT((Holidays!$A$2:$A$331='Work Sheet'!$C$2)*(YEAR(Holidays!$B$2:$B$331)='Work Sheet'!$B$2)*(MONTH(Holidays!$B$2:$B$331)=12)*(WEEKDAY(Holidays!$B$2:$B$331,2)&lt;=5))</f>
        <v>22</v>
      </c>
      <c r="N9" s="43">
        <f>SUM(B9:M9)</f>
        <v>253</v>
      </c>
    </row>
    <row r="10" spans="1:20" ht="15.75" x14ac:dyDescent="0.25">
      <c r="A10" s="36" t="s">
        <v>53</v>
      </c>
      <c r="B10" s="19">
        <f>SUM('Work Sheet'!B6:B10)</f>
        <v>0</v>
      </c>
      <c r="C10" s="19">
        <f>SUM('Work Sheet'!C6:C10)</f>
        <v>0</v>
      </c>
      <c r="D10" s="19">
        <f>SUM('Work Sheet'!D6:D10)</f>
        <v>0</v>
      </c>
      <c r="E10" s="19">
        <f>SUM('Work Sheet'!E6:E10)</f>
        <v>0</v>
      </c>
      <c r="F10" s="19">
        <f>SUM('Work Sheet'!F6:F10)</f>
        <v>0</v>
      </c>
      <c r="G10" s="19">
        <f>SUM('Work Sheet'!G6:G10)</f>
        <v>0</v>
      </c>
      <c r="H10" s="19">
        <f>SUM('Work Sheet'!H6:H10)</f>
        <v>0</v>
      </c>
      <c r="I10" s="19">
        <f>SUM('Work Sheet'!I6:I10)</f>
        <v>0</v>
      </c>
      <c r="J10" s="19">
        <f>SUM('Work Sheet'!J6:J10)</f>
        <v>0</v>
      </c>
      <c r="K10" s="19">
        <f>SUM('Work Sheet'!K6:K10)</f>
        <v>0</v>
      </c>
      <c r="L10" s="19">
        <f>SUM('Work Sheet'!L6:L10)</f>
        <v>0</v>
      </c>
      <c r="M10" s="19">
        <f>SUM('Work Sheet'!M6:M10)</f>
        <v>0</v>
      </c>
      <c r="N10" s="37">
        <f>SUM(B10:M10)</f>
        <v>0</v>
      </c>
      <c r="T10" s="7"/>
    </row>
    <row r="11" spans="1:20" ht="16.5" thickBot="1" x14ac:dyDescent="0.3">
      <c r="A11" s="38" t="s">
        <v>47</v>
      </c>
      <c r="B11" s="44">
        <f t="shared" ref="B11:M11" si="0">B9-SUM(B10:B10)</f>
        <v>20</v>
      </c>
      <c r="C11" s="44">
        <f t="shared" si="0"/>
        <v>20</v>
      </c>
      <c r="D11" s="44">
        <f t="shared" si="0"/>
        <v>22</v>
      </c>
      <c r="E11" s="44">
        <f t="shared" si="0"/>
        <v>20</v>
      </c>
      <c r="F11" s="44">
        <f t="shared" si="0"/>
        <v>18</v>
      </c>
      <c r="G11" s="44">
        <f t="shared" si="0"/>
        <v>22</v>
      </c>
      <c r="H11" s="44">
        <f t="shared" si="0"/>
        <v>23</v>
      </c>
      <c r="I11" s="44">
        <f t="shared" si="0"/>
        <v>21</v>
      </c>
      <c r="J11" s="44">
        <f t="shared" si="0"/>
        <v>22</v>
      </c>
      <c r="K11" s="44">
        <f t="shared" si="0"/>
        <v>22</v>
      </c>
      <c r="L11" s="44">
        <f t="shared" si="0"/>
        <v>21</v>
      </c>
      <c r="M11" s="44">
        <f t="shared" si="0"/>
        <v>22</v>
      </c>
      <c r="N11" s="45">
        <f>SUM(B11:M11)</f>
        <v>253</v>
      </c>
    </row>
    <row r="12" spans="1:20" ht="16.5" thickBot="1" x14ac:dyDescent="0.3">
      <c r="A12" s="131" t="s">
        <v>71</v>
      </c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N12" s="133"/>
      <c r="O12" s="54" t="s">
        <v>73</v>
      </c>
    </row>
    <row r="13" spans="1:20" ht="15.75" x14ac:dyDescent="0.25">
      <c r="A13" s="41" t="s">
        <v>117</v>
      </c>
      <c r="B13" s="46">
        <f>B11*('Work Sheet'!$F$2/$N$5)</f>
        <v>0</v>
      </c>
      <c r="C13" s="46">
        <f>C11*('Work Sheet'!$F$2/$N$5)</f>
        <v>0</v>
      </c>
      <c r="D13" s="46">
        <f>D11*('Work Sheet'!$F$2/$N$5)</f>
        <v>0</v>
      </c>
      <c r="E13" s="46">
        <f>E11*('Work Sheet'!$F$2/$N$5)</f>
        <v>0</v>
      </c>
      <c r="F13" s="46">
        <f>F11*('Work Sheet'!$F$2/$N$5)</f>
        <v>0</v>
      </c>
      <c r="G13" s="46">
        <f>G11*('Work Sheet'!$F$2/$N$5)</f>
        <v>0</v>
      </c>
      <c r="H13" s="46">
        <f>H11*('Work Sheet'!$F$2/$N$5)</f>
        <v>0</v>
      </c>
      <c r="I13" s="46">
        <f>I11*('Work Sheet'!$F$2/$N$5)</f>
        <v>0</v>
      </c>
      <c r="J13" s="46">
        <f>J11*('Work Sheet'!$F$2/$N$5)</f>
        <v>0</v>
      </c>
      <c r="K13" s="46">
        <f>K11*('Work Sheet'!$F$2/$N$5)</f>
        <v>0</v>
      </c>
      <c r="L13" s="46">
        <f>L11*('Work Sheet'!$F$2/$N$5)</f>
        <v>0</v>
      </c>
      <c r="M13" s="46">
        <f>M11*('Work Sheet'!$F$2/$N$5)</f>
        <v>0</v>
      </c>
      <c r="N13" s="52">
        <f>SUM(B13:M13)</f>
        <v>0</v>
      </c>
      <c r="O13" s="55"/>
    </row>
    <row r="14" spans="1:20" ht="16.5" thickBot="1" x14ac:dyDescent="0.3">
      <c r="A14" s="38" t="s">
        <v>118</v>
      </c>
      <c r="B14" s="48">
        <f>COUNTIFS('Work Sheet'!$B$17:$B$771,"Search",'Work Sheet'!$A$17:$A$771,"&gt;="&amp;DATE('Work Sheet'!$B$2,1,1),'Work Sheet'!$A$17:$A$771,"&lt;"&amp;DATE('Work Sheet'!$B$2,2,1))</f>
        <v>0</v>
      </c>
      <c r="C14" s="48">
        <f>COUNTIFS('Work Sheet'!$B$17:$B$771,"Search",'Work Sheet'!$A$17:$A$771,"&gt;="&amp;DATE('Work Sheet'!$B$2,2,1),'Work Sheet'!$A$17:$A$771,"&lt;"&amp;DATE('Work Sheet'!$B$2,3,1))</f>
        <v>0</v>
      </c>
      <c r="D14" s="48">
        <f>COUNTIFS('Work Sheet'!$B$17:$B$771,"Search",'Work Sheet'!$A$17:$A$771,"&gt;="&amp;DATE('Work Sheet'!$B$2,3,1),'Work Sheet'!$A$17:$A$771,"&lt;"&amp;DATE('Work Sheet'!$B$2,4,1))</f>
        <v>0</v>
      </c>
      <c r="E14" s="48">
        <f>COUNTIFS('Work Sheet'!$B$17:$B$771,"Search",'Work Sheet'!$A$17:$A$771,"&gt;="&amp;DATE('Work Sheet'!$B$2,4,1),'Work Sheet'!$A$17:$A$771,"&lt;"&amp;DATE('Work Sheet'!$B$2,5,1))</f>
        <v>0</v>
      </c>
      <c r="F14" s="48">
        <f>COUNTIFS('Work Sheet'!$B$17:$B$771,"Search",'Work Sheet'!$A$17:$A$771,"&gt;="&amp;DATE('Work Sheet'!$B$2,5,1),'Work Sheet'!$A$17:$A$771,"&lt;"&amp;DATE('Work Sheet'!$B$2,6,1))</f>
        <v>0</v>
      </c>
      <c r="G14" s="48">
        <f>COUNTIFS('Work Sheet'!$B$17:$B$771,"Search",'Work Sheet'!$A$17:$A$771,"&gt;="&amp;DATE('Work Sheet'!$B$2,6,1),'Work Sheet'!$A$17:$A$771,"&lt;"&amp;DATE('Work Sheet'!$B$2,7,1))</f>
        <v>0</v>
      </c>
      <c r="H14" s="48">
        <f>COUNTIFS('Work Sheet'!$B$17:$B$771,"Search",'Work Sheet'!$A$17:$A$771,"&gt;="&amp;DATE('Work Sheet'!$B$2,7,1),'Work Sheet'!$A$17:$A$771,"&lt;"&amp;DATE('Work Sheet'!$B$2,8,1))</f>
        <v>0</v>
      </c>
      <c r="I14" s="48">
        <f>COUNTIFS('Work Sheet'!$B$17:$B$771,"Search",'Work Sheet'!$A$17:$A$771,"&gt;="&amp;DATE('Work Sheet'!$B$2,8,1),'Work Sheet'!$A$17:$A$771,"&lt;"&amp;DATE('Work Sheet'!$B$2,9,1))</f>
        <v>0</v>
      </c>
      <c r="J14" s="48">
        <f>COUNTIFS('Work Sheet'!$B$17:$B$771,"Search",'Work Sheet'!$A$17:$A$771,"&gt;="&amp;DATE('Work Sheet'!$B$2,9,1),'Work Sheet'!$A$17:$A$771,"&lt;"&amp;DATE('Work Sheet'!$B$2,10,1))</f>
        <v>0</v>
      </c>
      <c r="K14" s="48">
        <f>COUNTIFS('Work Sheet'!$B$17:$B$771,"Search",'Work Sheet'!$A$17:$A$771,"&gt;="&amp;DATE('Work Sheet'!$B$2,10,1),'Work Sheet'!$A$17:$A$771,"&lt;"&amp;DATE('Work Sheet'!$B$2,11,1))</f>
        <v>0</v>
      </c>
      <c r="L14" s="48">
        <f>COUNTIFS('Work Sheet'!$B$17:$B$771,"Search",'Work Sheet'!$A$17:$A$771,"&gt;="&amp;DATE('Work Sheet'!$B$2,11,1),'Work Sheet'!$A$17:$A$771,"&lt;"&amp;DATE('Work Sheet'!$B$2,12,1))</f>
        <v>0</v>
      </c>
      <c r="M14" s="48">
        <f>COUNTIFS('Work Sheet'!$B$17:$B$771,"Search",'Work Sheet'!$A$17:$A$771,"&gt;="&amp;DATE('Work Sheet'!$B$2,12,1),'Work Sheet'!$A$17:$A$771,"&lt;"&amp;DATE('Work Sheet'!$B$2+1,1,1))</f>
        <v>0</v>
      </c>
      <c r="N14" s="53">
        <f>SUM(B14:M14)</f>
        <v>0</v>
      </c>
      <c r="O14" s="56">
        <f>IFERROR(N14/B5,0)</f>
        <v>0</v>
      </c>
    </row>
    <row r="15" spans="1:20" ht="15.75" x14ac:dyDescent="0.25">
      <c r="A15" s="41" t="s">
        <v>119</v>
      </c>
      <c r="B15" s="46">
        <f>B11*('Work Sheet'!$G$2/$N$5)</f>
        <v>0</v>
      </c>
      <c r="C15" s="46">
        <f>C11*('Work Sheet'!$G$2/$N$5)</f>
        <v>0</v>
      </c>
      <c r="D15" s="46">
        <f>D11*('Work Sheet'!$G$2/$N$5)</f>
        <v>0</v>
      </c>
      <c r="E15" s="46">
        <f>E11*('Work Sheet'!$G$2/$N$5)</f>
        <v>0</v>
      </c>
      <c r="F15" s="46">
        <f>F11*('Work Sheet'!$G$2/$N$5)</f>
        <v>0</v>
      </c>
      <c r="G15" s="46">
        <f>G11*('Work Sheet'!$G$2/$N$5)</f>
        <v>0</v>
      </c>
      <c r="H15" s="46">
        <f>H11*('Work Sheet'!$G$2/$N$5)</f>
        <v>0</v>
      </c>
      <c r="I15" s="46">
        <f>I11*('Work Sheet'!$G$2/$N$5)</f>
        <v>0</v>
      </c>
      <c r="J15" s="46">
        <f>J11*('Work Sheet'!$G$2/$N$5)</f>
        <v>0</v>
      </c>
      <c r="K15" s="46">
        <f>K11*('Work Sheet'!$G$2/$N$5)</f>
        <v>0</v>
      </c>
      <c r="L15" s="46">
        <f>L11*('Work Sheet'!$G$2/$N$5)</f>
        <v>0</v>
      </c>
      <c r="M15" s="46">
        <f>M11*('Work Sheet'!$G$2/$N$5)</f>
        <v>0</v>
      </c>
      <c r="N15" s="52">
        <f>SUM(B15:M15)</f>
        <v>0</v>
      </c>
      <c r="O15" s="55"/>
    </row>
    <row r="16" spans="1:20" ht="16.5" thickBot="1" x14ac:dyDescent="0.3">
      <c r="A16" s="38" t="s">
        <v>120</v>
      </c>
      <c r="B16" s="48">
        <f>COUNTIFS('Work Sheet'!$B$17:$B$400,"Examination",'Work Sheet'!$A$17:$A$400,"&gt;="&amp;DATE('Work Sheet'!$B$2,1,1),'Work Sheet'!$A$17:$A$400,"&lt;"&amp;DATE('Work Sheet'!$B$2,2,1),'Work Sheet'!$C$17:$C$400,"Grant")+COUNTIFS('Work Sheet'!$B$17:$B$400,"Examination",'Work Sheet'!$A$17:$A$400,"&gt;="&amp;DATE('Work Sheet'!$B$2,1,1),'Work Sheet'!$A$17:$A$400,"&lt;"&amp;DATE('Work Sheet'!$B$2,2,1),'Work Sheet'!$C$17:$C$400,"Dead")+COUNTIFS('Work Sheet'!$B$17:$B$400,"Examination",'Work Sheet'!$A$17:$A$400,"&gt;="&amp;DATE('Work Sheet'!$B$2,1,1),'Work Sheet'!$A$17:$A$400,"&lt;"&amp;DATE('Work Sheet'!$B$2,2,1),'Work Sheet'!$C$17:$C$400,"Refusal")+COUNTIFS('Work Sheet'!$B$17:$B$400,"Examination",'Work Sheet'!$A$17:$A$400,"&gt;="&amp;DATE('Work Sheet'!$B$2,1,1),'Work Sheet'!$A$17:$A$400,"&lt;"&amp;DATE('Work Sheet'!$B$2,2,1),'Work Sheet'!$C$17:$C$400,"IPER")</f>
        <v>0</v>
      </c>
      <c r="C16" s="48">
        <f>COUNTIFS('Work Sheet'!$B$17:$B$400,"Examination",'Work Sheet'!$A$17:$A$400,"&gt;="&amp;DATE('Work Sheet'!$B$2,2,1),'Work Sheet'!$A$17:$A$400,"&lt;"&amp;DATE('Work Sheet'!$B$2,3,1),'Work Sheet'!$C$17:$C$400,"Grant")+COUNTIFS('Work Sheet'!$B$17:$B$400,"Examination",'Work Sheet'!$A$17:$A$400,"&gt;="&amp;DATE('Work Sheet'!$B$2,2,1),'Work Sheet'!$A$17:$A$400,"&lt;"&amp;DATE('Work Sheet'!$B$2,3,1),'Work Sheet'!$C$17:$C$400,"Dead")+COUNTIFS('Work Sheet'!$B$17:$B$400,"Examination",'Work Sheet'!$A$17:$A$400,"&gt;="&amp;DATE('Work Sheet'!$B$2,2,1),'Work Sheet'!$A$17:$A$400,"&lt;"&amp;DATE('Work Sheet'!$B$2,3,1),'Work Sheet'!$C$17:$C$400,"Refusal")+COUNTIFS('Work Sheet'!$B$17:$B$400,"Examination",'Work Sheet'!$A$17:$A$400,"&gt;="&amp;DATE('Work Sheet'!$B$2,2,1),'Work Sheet'!$A$17:$A$400,"&lt;"&amp;DATE('Work Sheet'!$B$2,3,1),'Work Sheet'!$C$17:$C$400,"IPER")</f>
        <v>0</v>
      </c>
      <c r="D16" s="48">
        <f>COUNTIFS('Work Sheet'!$B$17:$B$400,"Examination",'Work Sheet'!$A$17:$A$400,"&gt;="&amp;DATE('Work Sheet'!$B$2,3,1),'Work Sheet'!$A$17:$A$400,"&lt;"&amp;DATE('Work Sheet'!$B$2,4,1),'Work Sheet'!$C$17:$C$400,"Grant")+COUNTIFS('Work Sheet'!$B$17:$B$400,"Examination",'Work Sheet'!$A$17:$A$400,"&gt;="&amp;DATE('Work Sheet'!$B$2,3,1),'Work Sheet'!$A$17:$A$400,"&lt;"&amp;DATE('Work Sheet'!$B$2,4,1),'Work Sheet'!$C$17:$C$400,"Dead")+COUNTIFS('Work Sheet'!$B$17:$B$400,"Examination",'Work Sheet'!$A$17:$A$400,"&gt;="&amp;DATE('Work Sheet'!$B$2,3,1),'Work Sheet'!$A$17:$A$400,"&lt;"&amp;DATE('Work Sheet'!$B$2,4,1),'Work Sheet'!$C$17:$C$400,"Refusal")+COUNTIFS('Work Sheet'!$B$17:$B$400,"Examination",'Work Sheet'!$A$17:$A$400,"&gt;="&amp;DATE('Work Sheet'!$B$2,3,1),'Work Sheet'!$A$17:$A$400,"&lt;"&amp;DATE('Work Sheet'!$B$2,4,1),'Work Sheet'!$C$17:$C$400,"IPER")</f>
        <v>0</v>
      </c>
      <c r="E16" s="48">
        <f>COUNTIFS('Work Sheet'!$B$17:$B$400,"Examination",'Work Sheet'!$A$17:$A$400,"&gt;="&amp;DATE('Work Sheet'!$B$2,4,1),'Work Sheet'!$A$17:$A$400,"&lt;"&amp;DATE('Work Sheet'!$B$2,5,1),'Work Sheet'!$C$17:$C$400,"Grant")+COUNTIFS('Work Sheet'!$B$17:$B$400,"Examination",'Work Sheet'!$A$17:$A$400,"&gt;="&amp;DATE('Work Sheet'!$B$2,4,1),'Work Sheet'!$A$17:$A$400,"&lt;"&amp;DATE('Work Sheet'!$B$2,5,1),'Work Sheet'!$C$17:$C$400,"Dead")+COUNTIFS('Work Sheet'!$B$17:$B$400,"Examination",'Work Sheet'!$A$17:$A$400,"&gt;="&amp;DATE('Work Sheet'!$B$2,4,1),'Work Sheet'!$A$17:$A$400,"&lt;"&amp;DATE('Work Sheet'!$B$2,5,1),'Work Sheet'!$C$17:$C$400,"Refusal")+COUNTIFS('Work Sheet'!$B$17:$B$400,"Examination",'Work Sheet'!$A$17:$A$400,"&gt;="&amp;DATE('Work Sheet'!$B$2,4,1),'Work Sheet'!$A$17:$A$400,"&lt;"&amp;DATE('Work Sheet'!$B$2,5,1),'Work Sheet'!$C$17:$C$400,"IPER")</f>
        <v>0</v>
      </c>
      <c r="F16" s="48">
        <f>COUNTIFS('Work Sheet'!$B$17:$B$400,"Examination",'Work Sheet'!$A$17:$A$400,"&gt;="&amp;DATE('Work Sheet'!$B$2,5,1),'Work Sheet'!$A$17:$A$400,"&lt;"&amp;DATE('Work Sheet'!$B$2,6,1),'Work Sheet'!$C$17:$C$400,"Grant")+COUNTIFS('Work Sheet'!$B$17:$B$400,"Examination",'Work Sheet'!$A$17:$A$400,"&gt;="&amp;DATE('Work Sheet'!$B$2,5,1),'Work Sheet'!$A$17:$A$400,"&lt;"&amp;DATE('Work Sheet'!$B$2,6,1),'Work Sheet'!$C$17:$C$400,"Dead")+COUNTIFS('Work Sheet'!$B$17:$B$400,"Examination",'Work Sheet'!$A$17:$A$400,"&gt;="&amp;DATE('Work Sheet'!$B$2,5,1),'Work Sheet'!$A$17:$A$400,"&lt;"&amp;DATE('Work Sheet'!$B$2,6,1),'Work Sheet'!$C$17:$C$400,"Refusal")+COUNTIFS('Work Sheet'!$B$17:$B$400,"Examination",'Work Sheet'!$A$17:$A$400,"&gt;="&amp;DATE('Work Sheet'!$B$2,5,1),'Work Sheet'!$A$17:$A$400,"&lt;"&amp;DATE('Work Sheet'!$B$2,6,1),'Work Sheet'!$C$17:$C$400,"IPER")</f>
        <v>0</v>
      </c>
      <c r="G16" s="48">
        <f>COUNTIFS('Work Sheet'!$B$17:$B$400,"Examination",'Work Sheet'!$A$17:$A$400,"&gt;="&amp;DATE('Work Sheet'!$B$2,6,1),'Work Sheet'!$A$17:$A$400,"&lt;"&amp;DATE('Work Sheet'!$B$2,7,1),'Work Sheet'!$C$17:$C$400,"Grant")+COUNTIFS('Work Sheet'!$B$17:$B$400,"Examination",'Work Sheet'!$A$17:$A$400,"&gt;="&amp;DATE('Work Sheet'!$B$2,6,1),'Work Sheet'!$A$17:$A$400,"&lt;"&amp;DATE('Work Sheet'!$B$2,7,1),'Work Sheet'!$C$17:$C$400,"Dead")+COUNTIFS('Work Sheet'!$B$17:$B$400,"Examination",'Work Sheet'!$A$17:$A$400,"&gt;="&amp;DATE('Work Sheet'!$B$2,6,1),'Work Sheet'!$A$17:$A$400,"&lt;"&amp;DATE('Work Sheet'!$B$2,7,1),'Work Sheet'!$C$17:$C$400,"Refusal")+COUNTIFS('Work Sheet'!$B$17:$B$400,"Examination",'Work Sheet'!$A$17:$A$400,"&gt;="&amp;DATE('Work Sheet'!$B$2,6,1),'Work Sheet'!$A$17:$A$400,"&lt;"&amp;DATE('Work Sheet'!$B$2,7,1),'Work Sheet'!$C$17:$C$400,"IPER")</f>
        <v>0</v>
      </c>
      <c r="H16" s="48">
        <f>COUNTIFS('Work Sheet'!$B$17:$B$400,"Examination",'Work Sheet'!$A$17:$A$400,"&gt;="&amp;DATE('Work Sheet'!$B$2,7,1),'Work Sheet'!$A$17:$A$400,"&lt;"&amp;DATE('Work Sheet'!$B$2,8,1),'Work Sheet'!$C$17:$C$400,"Grant")+COUNTIFS('Work Sheet'!$B$17:$B$400,"Examination",'Work Sheet'!$A$17:$A$400,"&gt;="&amp;DATE('Work Sheet'!$B$2,7,1),'Work Sheet'!$A$17:$A$400,"&lt;"&amp;DATE('Work Sheet'!$B$2,8,1),'Work Sheet'!$C$17:$C$400,"Dead")+COUNTIFS('Work Sheet'!$B$17:$B$400,"Examination",'Work Sheet'!$A$17:$A$400,"&gt;="&amp;DATE('Work Sheet'!$B$2,7,1),'Work Sheet'!$A$17:$A$400,"&lt;"&amp;DATE('Work Sheet'!$B$2,8,1),'Work Sheet'!$C$17:$C$400,"Refusal")+COUNTIFS('Work Sheet'!$B$17:$B$400,"Examination",'Work Sheet'!$A$17:$A$400,"&gt;="&amp;DATE('Work Sheet'!$B$2,7,1),'Work Sheet'!$A$17:$A$400,"&lt;"&amp;DATE('Work Sheet'!$B$2,8,1),'Work Sheet'!$C$17:$C$400,"IPER")</f>
        <v>0</v>
      </c>
      <c r="I16" s="48">
        <f>COUNTIFS('Work Sheet'!$B$17:$B$400,"Examination",'Work Sheet'!$A$17:$A$400,"&gt;="&amp;DATE('Work Sheet'!$B$2,8,1),'Work Sheet'!$A$17:$A$400,"&lt;"&amp;DATE('Work Sheet'!$B$2,9,1),'Work Sheet'!$C$17:$C$400,"Grant")+COUNTIFS('Work Sheet'!$B$17:$B$400,"Examination",'Work Sheet'!$A$17:$A$400,"&gt;="&amp;DATE('Work Sheet'!$B$2,8,1),'Work Sheet'!$A$17:$A$400,"&lt;"&amp;DATE('Work Sheet'!$B$2,9,1),'Work Sheet'!$C$17:$C$400,"Dead")+COUNTIFS('Work Sheet'!$B$17:$B$400,"Examination",'Work Sheet'!$A$17:$A$400,"&gt;="&amp;DATE('Work Sheet'!$B$2,8,1),'Work Sheet'!$A$17:$A$400,"&lt;"&amp;DATE('Work Sheet'!$B$2,9,1),'Work Sheet'!$C$17:$C$400,"Refusal")+COUNTIFS('Work Sheet'!$B$17:$B$400,"Examination",'Work Sheet'!$A$17:$A$400,"&gt;="&amp;DATE('Work Sheet'!$B$2,8,1),'Work Sheet'!$A$17:$A$400,"&lt;"&amp;DATE('Work Sheet'!$B$2,9,1),'Work Sheet'!$C$17:$C$400,"IPER")</f>
        <v>0</v>
      </c>
      <c r="J16" s="48">
        <f>COUNTIFS('Work Sheet'!$B$17:$B$400,"Examination",'Work Sheet'!$A$17:$A$400,"&gt;="&amp;DATE('Work Sheet'!$B$2,9,1),'Work Sheet'!$A$17:$A$400,"&lt;"&amp;DATE('Work Sheet'!$B$2,10,1),'Work Sheet'!$C$17:$C$400,"Grant")+COUNTIFS('Work Sheet'!$B$17:$B$400,"Examination",'Work Sheet'!$A$17:$A$400,"&gt;="&amp;DATE('Work Sheet'!$B$2,9,1),'Work Sheet'!$A$17:$A$400,"&lt;"&amp;DATE('Work Sheet'!$B$2,10,1),'Work Sheet'!$C$17:$C$400,"Dead")+COUNTIFS('Work Sheet'!$B$17:$B$400,"Examination",'Work Sheet'!$A$17:$A$400,"&gt;="&amp;DATE('Work Sheet'!$B$2,9,1),'Work Sheet'!$A$17:$A$400,"&lt;"&amp;DATE('Work Sheet'!$B$2,10,1),'Work Sheet'!$C$17:$C$400,"Refusal")+COUNTIFS('Work Sheet'!$B$17:$B$400,"Examination",'Work Sheet'!$A$17:$A$400,"&gt;="&amp;DATE('Work Sheet'!$B$2,9,1),'Work Sheet'!$A$17:$A$400,"&lt;"&amp;DATE('Work Sheet'!$B$2,10,1),'Work Sheet'!$C$17:$C$400,"IPER")</f>
        <v>0</v>
      </c>
      <c r="K16" s="48">
        <f>COUNTIFS('Work Sheet'!$B$17:$B$400,"Examination",'Work Sheet'!$A$17:$A$400,"&gt;="&amp;DATE('Work Sheet'!$B$2,10,1),'Work Sheet'!$A$17:$A$400,"&lt;"&amp;DATE('Work Sheet'!$B$2,11,1),'Work Sheet'!$C$17:$C$400,"Grant")+COUNTIFS('Work Sheet'!$B$17:$B$400,"Examination",'Work Sheet'!$A$17:$A$400,"&gt;="&amp;DATE('Work Sheet'!$B$2,10,1),'Work Sheet'!$A$17:$A$400,"&lt;"&amp;DATE('Work Sheet'!$B$2,11,1),'Work Sheet'!$C$17:$C$400,"Dead")+COUNTIFS('Work Sheet'!$B$17:$B$400,"Examination",'Work Sheet'!$A$17:$A$400,"&gt;="&amp;DATE('Work Sheet'!$B$2,10,1),'Work Sheet'!$A$17:$A$400,"&lt;"&amp;DATE('Work Sheet'!$B$2,11,1),'Work Sheet'!$C$17:$C$400,"Refusal")+COUNTIFS('Work Sheet'!$B$17:$B$400,"Examination",'Work Sheet'!$A$17:$A$400,"&gt;="&amp;DATE('Work Sheet'!$B$2,10,1),'Work Sheet'!$A$17:$A$400,"&lt;"&amp;DATE('Work Sheet'!$B$2,11,1),'Work Sheet'!$C$17:$C$400,"IPER")</f>
        <v>0</v>
      </c>
      <c r="L16" s="48">
        <f>COUNTIFS('Work Sheet'!$B$17:$B$400,"Examination",'Work Sheet'!$A$17:$A$400,"&gt;="&amp;DATE('Work Sheet'!$B$2,11,1),'Work Sheet'!$A$17:$A$400,"&lt;"&amp;DATE('Work Sheet'!$B$2,12,1),'Work Sheet'!$C$17:$C$400,"Grant")+COUNTIFS('Work Sheet'!$B$17:$B$400,"Examination",'Work Sheet'!$A$17:$A$400,"&gt;="&amp;DATE('Work Sheet'!$B$2,11,1),'Work Sheet'!$A$17:$A$400,"&lt;"&amp;DATE('Work Sheet'!$B$2,12,1),'Work Sheet'!$C$17:$C$400,"Dead")+COUNTIFS('Work Sheet'!$B$17:$B$400,"Examination",'Work Sheet'!$A$17:$A$400,"&gt;="&amp;DATE('Work Sheet'!$B$2,11,1),'Work Sheet'!$A$17:$A$400,"&lt;"&amp;DATE('Work Sheet'!$B$2,12,1),'Work Sheet'!$C$17:$C$400,"Refusal")+COUNTIFS('Work Sheet'!$B$17:$B$400,"Examination",'Work Sheet'!$A$17:$A$400,"&gt;="&amp;DATE('Work Sheet'!$B$2,11,1),'Work Sheet'!$A$17:$A$400,"&lt;"&amp;DATE('Work Sheet'!$B$2,12,1),'Work Sheet'!$C$17:$C$400,"IPER")</f>
        <v>0</v>
      </c>
      <c r="M16" s="48">
        <f>COUNTIFS('Work Sheet'!$B$17:$B$400,"Examination",'Work Sheet'!$A$17:$A$400,"&gt;="&amp;DATE('Work Sheet'!$B$2,12,1),'Work Sheet'!$A$17:$A$400,"&lt;"&amp;DATE('Work Sheet'!$B$2+1,1,1),'Work Sheet'!$C$17:$C$400,"Grant")+COUNTIFS('Work Sheet'!$B$17:$B$400,"Examination",'Work Sheet'!$A$17:$A$400,"&gt;="&amp;DATE('Work Sheet'!$B$2,12,1),'Work Sheet'!$A$17:$A$400,"&lt;"&amp;DATE('Work Sheet'!$B$2+1,1,1),'Work Sheet'!$C$17:$C$400,"Dead")+COUNTIFS('Work Sheet'!$B$17:$B$400,"Examination",'Work Sheet'!$A$17:$A$400,"&gt;="&amp;DATE('Work Sheet'!$B$2,12,1),'Work Sheet'!$A$17:$A$400,"&lt;"&amp;DATE('Work Sheet'!$B$2+1,1,1),'Work Sheet'!$C$17:$C$400,"Refusal")+COUNTIFS('Work Sheet'!$B$17:$B$400,"Examination",'Work Sheet'!$A$17:$A$400,"&gt;="&amp;DATE('Work Sheet'!$B$2,12,1),'Work Sheet'!$A$17:$A$400,"&lt;"&amp;DATE('Work Sheet'!$B$2+1,1,1),'Work Sheet'!$C$17:$C$400,"IPER")</f>
        <v>0</v>
      </c>
      <c r="N16" s="53">
        <f>SUM(B16:M16)</f>
        <v>0</v>
      </c>
      <c r="O16" s="56">
        <f>IFERROR(N16/C5,0)</f>
        <v>0</v>
      </c>
    </row>
    <row r="17" spans="1:17" ht="15.75" x14ac:dyDescent="0.25">
      <c r="A17" s="65" t="s">
        <v>81</v>
      </c>
      <c r="B17" s="66">
        <f>B13+B15</f>
        <v>0</v>
      </c>
      <c r="C17" s="66">
        <f t="shared" ref="C17:N17" si="1">C13+C15</f>
        <v>0</v>
      </c>
      <c r="D17" s="66">
        <f t="shared" si="1"/>
        <v>0</v>
      </c>
      <c r="E17" s="66">
        <f t="shared" si="1"/>
        <v>0</v>
      </c>
      <c r="F17" s="66">
        <f t="shared" si="1"/>
        <v>0</v>
      </c>
      <c r="G17" s="66">
        <f t="shared" si="1"/>
        <v>0</v>
      </c>
      <c r="H17" s="66">
        <f t="shared" si="1"/>
        <v>0</v>
      </c>
      <c r="I17" s="66">
        <f t="shared" si="1"/>
        <v>0</v>
      </c>
      <c r="J17" s="66">
        <f t="shared" si="1"/>
        <v>0</v>
      </c>
      <c r="K17" s="66">
        <f t="shared" si="1"/>
        <v>0</v>
      </c>
      <c r="L17" s="66">
        <f t="shared" si="1"/>
        <v>0</v>
      </c>
      <c r="M17" s="66">
        <f t="shared" si="1"/>
        <v>0</v>
      </c>
      <c r="N17" s="67">
        <f t="shared" si="1"/>
        <v>0</v>
      </c>
      <c r="O17" s="70"/>
    </row>
    <row r="18" spans="1:17" ht="15.75" x14ac:dyDescent="0.25">
      <c r="A18" s="68" t="s">
        <v>82</v>
      </c>
      <c r="B18" s="71">
        <f>B14+B16</f>
        <v>0</v>
      </c>
      <c r="C18" s="71">
        <f t="shared" ref="C18:N18" si="2">C14+C16</f>
        <v>0</v>
      </c>
      <c r="D18" s="71">
        <f t="shared" si="2"/>
        <v>0</v>
      </c>
      <c r="E18" s="71">
        <f t="shared" si="2"/>
        <v>0</v>
      </c>
      <c r="F18" s="71">
        <f t="shared" si="2"/>
        <v>0</v>
      </c>
      <c r="G18" s="71">
        <f t="shared" si="2"/>
        <v>0</v>
      </c>
      <c r="H18" s="71">
        <f t="shared" si="2"/>
        <v>0</v>
      </c>
      <c r="I18" s="71">
        <f t="shared" si="2"/>
        <v>0</v>
      </c>
      <c r="J18" s="71">
        <f t="shared" si="2"/>
        <v>0</v>
      </c>
      <c r="K18" s="71">
        <f t="shared" si="2"/>
        <v>0</v>
      </c>
      <c r="L18" s="71">
        <f t="shared" si="2"/>
        <v>0</v>
      </c>
      <c r="M18" s="71">
        <f t="shared" si="2"/>
        <v>0</v>
      </c>
      <c r="N18" s="69">
        <f t="shared" si="2"/>
        <v>0</v>
      </c>
      <c r="O18" s="51"/>
    </row>
    <row r="19" spans="1:17" ht="15.75" x14ac:dyDescent="0.25">
      <c r="A19" s="63" t="s">
        <v>80</v>
      </c>
      <c r="B19" s="64">
        <f>SUM($B$17:B17)</f>
        <v>0</v>
      </c>
      <c r="C19" s="64">
        <f>SUM($B$17:C17)</f>
        <v>0</v>
      </c>
      <c r="D19" s="64">
        <f>SUM($B$17:D17)</f>
        <v>0</v>
      </c>
      <c r="E19" s="64">
        <f>SUM($B$17:E17)</f>
        <v>0</v>
      </c>
      <c r="F19" s="64">
        <f>SUM($B$17:F17)</f>
        <v>0</v>
      </c>
      <c r="G19" s="64">
        <f>SUM($B$17:G17)</f>
        <v>0</v>
      </c>
      <c r="H19" s="64">
        <f>SUM($B$17:H17)</f>
        <v>0</v>
      </c>
      <c r="I19" s="64">
        <f>SUM($B$17:I17)</f>
        <v>0</v>
      </c>
      <c r="J19" s="64">
        <f>SUM($B$17:J17)</f>
        <v>0</v>
      </c>
      <c r="K19" s="64">
        <f>SUM($B$17:K17)</f>
        <v>0</v>
      </c>
      <c r="L19" s="64">
        <f>SUM($B$17:L17)</f>
        <v>0</v>
      </c>
      <c r="M19" s="64">
        <f>SUM($B$17:M17)</f>
        <v>0</v>
      </c>
      <c r="N19" s="62">
        <f>M19</f>
        <v>0</v>
      </c>
      <c r="O19" s="51"/>
    </row>
    <row r="20" spans="1:17" ht="16.5" thickBot="1" x14ac:dyDescent="0.3">
      <c r="A20" s="38" t="s">
        <v>72</v>
      </c>
      <c r="B20" s="39">
        <f>SUM($B$18:B18)</f>
        <v>0</v>
      </c>
      <c r="C20" s="39">
        <f>SUM($B$18:C18)</f>
        <v>0</v>
      </c>
      <c r="D20" s="39">
        <f>SUM($B$18:D18)</f>
        <v>0</v>
      </c>
      <c r="E20" s="39">
        <f>SUM($B$18:E18)</f>
        <v>0</v>
      </c>
      <c r="F20" s="39">
        <f>SUM($B$18:F18)</f>
        <v>0</v>
      </c>
      <c r="G20" s="39">
        <f>SUM($B$18:G18)</f>
        <v>0</v>
      </c>
      <c r="H20" s="39">
        <f>SUM($B$18:H18)</f>
        <v>0</v>
      </c>
      <c r="I20" s="39">
        <f>SUM($B$18:I18)</f>
        <v>0</v>
      </c>
      <c r="J20" s="39">
        <f>SUM($B$18:J18)</f>
        <v>0</v>
      </c>
      <c r="K20" s="39">
        <f>SUM($B$18:K18)</f>
        <v>0</v>
      </c>
      <c r="L20" s="39">
        <f>SUM($B$18:L18)</f>
        <v>0</v>
      </c>
      <c r="M20" s="39">
        <f>SUM($B$18:M18)</f>
        <v>0</v>
      </c>
      <c r="N20" s="53">
        <f>M20</f>
        <v>0</v>
      </c>
      <c r="O20" s="56">
        <f>IFERROR(N20/(B5+C5),0)</f>
        <v>0</v>
      </c>
    </row>
    <row r="21" spans="1:17" ht="16.5" thickBot="1" x14ac:dyDescent="0.3">
      <c r="A21" s="74" t="s">
        <v>92</v>
      </c>
      <c r="B21" s="76">
        <f t="shared" ref="B21:M21" si="3">IFERROR(B11/B18,0)</f>
        <v>0</v>
      </c>
      <c r="C21" s="76">
        <f t="shared" si="3"/>
        <v>0</v>
      </c>
      <c r="D21" s="76">
        <f t="shared" si="3"/>
        <v>0</v>
      </c>
      <c r="E21" s="76">
        <f t="shared" si="3"/>
        <v>0</v>
      </c>
      <c r="F21" s="76">
        <f t="shared" si="3"/>
        <v>0</v>
      </c>
      <c r="G21" s="76">
        <f t="shared" si="3"/>
        <v>0</v>
      </c>
      <c r="H21" s="76">
        <f t="shared" si="3"/>
        <v>0</v>
      </c>
      <c r="I21" s="76">
        <f t="shared" si="3"/>
        <v>0</v>
      </c>
      <c r="J21" s="76">
        <f t="shared" si="3"/>
        <v>0</v>
      </c>
      <c r="K21" s="76">
        <f t="shared" si="3"/>
        <v>0</v>
      </c>
      <c r="L21" s="76">
        <f t="shared" si="3"/>
        <v>0</v>
      </c>
      <c r="M21" s="76">
        <f t="shared" si="3"/>
        <v>0</v>
      </c>
      <c r="N21" s="75"/>
      <c r="O21" s="73"/>
    </row>
    <row r="22" spans="1:17" ht="15.75" x14ac:dyDescent="0.25">
      <c r="A22" s="41" t="s">
        <v>74</v>
      </c>
      <c r="B22" s="60">
        <f>IFERROR(B20/($B$5+$C$5),0)</f>
        <v>0</v>
      </c>
      <c r="C22" s="60">
        <f t="shared" ref="C22:M22" si="4">IFERROR(C20/($B$5+$C$5),0)</f>
        <v>0</v>
      </c>
      <c r="D22" s="60">
        <f t="shared" si="4"/>
        <v>0</v>
      </c>
      <c r="E22" s="60">
        <f t="shared" si="4"/>
        <v>0</v>
      </c>
      <c r="F22" s="60">
        <f t="shared" si="4"/>
        <v>0</v>
      </c>
      <c r="G22" s="60">
        <f t="shared" si="4"/>
        <v>0</v>
      </c>
      <c r="H22" s="60">
        <f t="shared" si="4"/>
        <v>0</v>
      </c>
      <c r="I22" s="60">
        <f t="shared" si="4"/>
        <v>0</v>
      </c>
      <c r="J22" s="60">
        <f t="shared" si="4"/>
        <v>0</v>
      </c>
      <c r="K22" s="60">
        <f t="shared" si="4"/>
        <v>0</v>
      </c>
      <c r="L22" s="60">
        <f t="shared" si="4"/>
        <v>0</v>
      </c>
      <c r="M22" s="60">
        <f t="shared" si="4"/>
        <v>0</v>
      </c>
      <c r="N22" s="47"/>
    </row>
    <row r="23" spans="1:17" ht="19.5" customHeight="1" thickBot="1" x14ac:dyDescent="0.3">
      <c r="A23" s="38" t="s">
        <v>75</v>
      </c>
      <c r="B23" s="50">
        <f>SUM($B11:B11)/$N$5</f>
        <v>7.9051383399209488E-2</v>
      </c>
      <c r="C23" s="50">
        <f>SUM($B11:C11)/$N$11</f>
        <v>0.15810276679841898</v>
      </c>
      <c r="D23" s="50">
        <f>SUM($B11:D11)/$N$11</f>
        <v>0.24505928853754941</v>
      </c>
      <c r="E23" s="50">
        <f>SUM($B11:E11)/$N$11</f>
        <v>0.32411067193675891</v>
      </c>
      <c r="F23" s="50">
        <f>SUM($B11:F11)/$N$11</f>
        <v>0.39525691699604742</v>
      </c>
      <c r="G23" s="50">
        <f>SUM($B11:G11)/$N$11</f>
        <v>0.48221343873517786</v>
      </c>
      <c r="H23" s="50">
        <f>SUM($B11:H11)/$N$11</f>
        <v>0.5731225296442688</v>
      </c>
      <c r="I23" s="50">
        <f>SUM($B11:I11)/$N$11</f>
        <v>0.65612648221343872</v>
      </c>
      <c r="J23" s="50">
        <f>SUM($B11:J11)/$N$11</f>
        <v>0.74308300395256921</v>
      </c>
      <c r="K23" s="50">
        <f>SUM($B11:K11)/$N$11</f>
        <v>0.83003952569169959</v>
      </c>
      <c r="L23" s="50">
        <f>SUM($B11:L11)/$N$11</f>
        <v>0.91304347826086951</v>
      </c>
      <c r="M23" s="50">
        <f>SUM($B11:M11)/$N$11</f>
        <v>1</v>
      </c>
      <c r="N23" s="40"/>
    </row>
    <row r="24" spans="1:17" ht="19.5" customHeight="1" thickBot="1" x14ac:dyDescent="0.3">
      <c r="A24" s="128" t="s">
        <v>79</v>
      </c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30"/>
      <c r="O24" s="54" t="s">
        <v>73</v>
      </c>
    </row>
    <row r="25" spans="1:17" ht="15.75" x14ac:dyDescent="0.25">
      <c r="A25" s="58" t="s">
        <v>70</v>
      </c>
      <c r="B25" s="46">
        <f>B11*('Work Sheet'!$H$2/$N$5)</f>
        <v>0</v>
      </c>
      <c r="C25" s="46">
        <f>C11*('Work Sheet'!$H$2/$N$5)</f>
        <v>0</v>
      </c>
      <c r="D25" s="46">
        <f>D11*('Work Sheet'!$H$2/$N$5)</f>
        <v>0</v>
      </c>
      <c r="E25" s="46">
        <f>E11*('Work Sheet'!$H$2/$N$5)</f>
        <v>0</v>
      </c>
      <c r="F25" s="46">
        <f>F11*('Work Sheet'!$H$2/$N$5)</f>
        <v>0</v>
      </c>
      <c r="G25" s="46">
        <f>G11*('Work Sheet'!$H$2/$N$5)</f>
        <v>0</v>
      </c>
      <c r="H25" s="46">
        <f>H11*('Work Sheet'!$H$2/$N$5)</f>
        <v>0</v>
      </c>
      <c r="I25" s="46">
        <f>I11*('Work Sheet'!$H$2/$N$5)</f>
        <v>0</v>
      </c>
      <c r="J25" s="46">
        <f>J11*('Work Sheet'!$H$2/$N$5)</f>
        <v>0</v>
      </c>
      <c r="K25" s="46">
        <f>K11*('Work Sheet'!$H$2/$N$5)</f>
        <v>0</v>
      </c>
      <c r="L25" s="46">
        <f>L11*('Work Sheet'!$H$2/$N$5)</f>
        <v>0</v>
      </c>
      <c r="M25" s="46">
        <f>M11*('Work Sheet'!$H$2/$N$5)</f>
        <v>0</v>
      </c>
      <c r="N25" s="52">
        <f>SUM(B25:M25)</f>
        <v>0</v>
      </c>
      <c r="O25" s="57"/>
    </row>
    <row r="26" spans="1:17" ht="18.75" customHeight="1" thickBot="1" x14ac:dyDescent="0.3">
      <c r="A26" s="59" t="s">
        <v>69</v>
      </c>
      <c r="B26" s="48">
        <f>COUNTIFS('Work Sheet'!$B$17:$B$771,"Examen",'Work Sheet'!$C$17:$C$771,"1st Communication",'Work Sheet'!$A$17:$A$771,"&gt;="&amp;DATE('Work Sheet'!$B$2,1,1),'Work Sheet'!$A$17:$A$771,"&lt;"&amp;DATE('Work Sheet'!$B$2,2,1))</f>
        <v>0</v>
      </c>
      <c r="C26" s="48">
        <f>COUNTIFS('Work Sheet'!$B$17:$B$771,"Examen",'Work Sheet'!$C$17:$C$771,"1st Communication",'Work Sheet'!$A$17:$A$771,"&gt;="&amp;DATE('Work Sheet'!$B$2,2,1),'Work Sheet'!$A$17:$A$771,"&lt;"&amp;DATE('Work Sheet'!$B$2,3,1))</f>
        <v>0</v>
      </c>
      <c r="D26" s="48">
        <f>COUNTIFS('Work Sheet'!$B$17:$B$771,"Examen",'Work Sheet'!$C$17:$C$771,"1st Communication",'Work Sheet'!$A$17:$A$771,"&gt;="&amp;DATE('Work Sheet'!$B$2,3,1),'Work Sheet'!$A$17:$A$771,"&lt;"&amp;DATE('Work Sheet'!$B$2,4,1))</f>
        <v>0</v>
      </c>
      <c r="E26" s="39">
        <f>COUNTIFS('Work Sheet'!$B$17:$B$771,"Examen",'Work Sheet'!$C$17:$C$771,"1st Communication",'Work Sheet'!$A$17:$A$771,"&gt;="&amp;DATE('Work Sheet'!$B$2,4,1),'Work Sheet'!$A$17:$A$771,"&lt;"&amp;DATE('Work Sheet'!$B$2,5,1))</f>
        <v>0</v>
      </c>
      <c r="F26" s="39">
        <f>COUNTIFS('Work Sheet'!$B$17:$B$771,"Examen",'Work Sheet'!$C$17:$C$771,"1st Communication",'Work Sheet'!$A$17:$A$771,"&gt;="&amp;DATE('Work Sheet'!$B$2,5,1),'Work Sheet'!$A$17:$A$771,"&lt;"&amp;DATE('Work Sheet'!$B$2,6,1))</f>
        <v>0</v>
      </c>
      <c r="G26" s="39">
        <f>COUNTIFS('Work Sheet'!$B$17:$B$771,"Examen",'Work Sheet'!$C$17:$C$771,"1st Communication",'Work Sheet'!$A$17:$A$771,"&gt;="&amp;DATE('Work Sheet'!$B$2,6,1),'Work Sheet'!$A$17:$A$771,"&lt;"&amp;DATE('Work Sheet'!$B$2,7,1))</f>
        <v>0</v>
      </c>
      <c r="H26" s="39">
        <f>COUNTIFS('Work Sheet'!$B$17:$B$771,"Examen",'Work Sheet'!$C$17:$C$771,"1st Communication",'Work Sheet'!$A$17:$A$771,"&gt;="&amp;DATE('Work Sheet'!$B$2,7,1),'Work Sheet'!$A$17:$A$771,"&lt;"&amp;DATE('Work Sheet'!$B$2,8,1))</f>
        <v>0</v>
      </c>
      <c r="I26" s="39">
        <f>COUNTIFS('Work Sheet'!$B$17:$B$771,"Examen",'Work Sheet'!$C$17:$C$771,"1st Communication",'Work Sheet'!$A$17:$A$771,"&gt;="&amp;DATE('Work Sheet'!$B$2,8,1),'Work Sheet'!$A$17:$A$771,"&lt;"&amp;DATE('Work Sheet'!$B$2,9,1))</f>
        <v>0</v>
      </c>
      <c r="J26" s="39">
        <f>COUNTIFS('Work Sheet'!$B$17:$B$771,"Examen",'Work Sheet'!$C$17:$C$771,"1st Communication",'Work Sheet'!$A$17:$A$771,"&gt;="&amp;DATE('Work Sheet'!$B$2,9,1),'Work Sheet'!$A$17:$A$771,"&lt;"&amp;DATE('Work Sheet'!$B$2,10,1))</f>
        <v>0</v>
      </c>
      <c r="K26" s="39">
        <f>COUNTIFS('Work Sheet'!$B$17:$B$771,"Examen",'Work Sheet'!$C$17:$C$771,"1st Communication",'Work Sheet'!$A$17:$A$771,"&gt;="&amp;DATE('Work Sheet'!$B$2,10,1),'Work Sheet'!$A$17:$A$771,"&lt;"&amp;DATE('Work Sheet'!$B$2,11,1))</f>
        <v>0</v>
      </c>
      <c r="L26" s="39">
        <f>COUNTIFS('Work Sheet'!$B$17:$B$771,"Examen",'Work Sheet'!$C$17:$C$771,"1st Communication",'Work Sheet'!$A$17:$A$771,"&gt;="&amp;DATE('Work Sheet'!$B$2,11,1),'Work Sheet'!$A$17:$A$771,"&lt;"&amp;DATE('Work Sheet'!$B$2,12,1))</f>
        <v>0</v>
      </c>
      <c r="M26" s="39">
        <f>COUNTIFS('Work Sheet'!$B$17:$B$771,"Examen",'Work Sheet'!$C$17:$C$771,"1st Communication",'Work Sheet'!$A$17:$A$771,"&gt;="&amp;DATE('Work Sheet'!$B$2,12,1),'Work Sheet'!$A$17:$A$771,"&lt;"&amp;DATE('Work Sheet'!$B$2+1,1,1))</f>
        <v>0</v>
      </c>
      <c r="N26" s="53">
        <f>SUM(B26:M26)</f>
        <v>0</v>
      </c>
      <c r="O26" s="61">
        <f>IFERROR(N26/D5,0)</f>
        <v>0</v>
      </c>
      <c r="Q26" s="5"/>
    </row>
    <row r="29" spans="1:17" ht="15.75" thickBot="1" x14ac:dyDescent="0.25"/>
    <row r="30" spans="1:17" x14ac:dyDescent="0.2">
      <c r="B30" s="120" t="s">
        <v>84</v>
      </c>
      <c r="C30" s="121"/>
    </row>
    <row r="31" spans="1:17" ht="15.75" thickBot="1" x14ac:dyDescent="0.25">
      <c r="B31" s="122" t="s">
        <v>88</v>
      </c>
      <c r="C31" s="123"/>
    </row>
    <row r="38" spans="21:21" x14ac:dyDescent="0.2">
      <c r="U38" s="7"/>
    </row>
    <row r="65" spans="1:14" x14ac:dyDescent="0.2">
      <c r="A65" s="119" t="s">
        <v>93</v>
      </c>
      <c r="B65" s="119"/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</row>
    <row r="66" spans="1:14" x14ac:dyDescent="0.2">
      <c r="A66" s="77" t="s">
        <v>91</v>
      </c>
      <c r="B66" s="72">
        <f t="shared" ref="B66:M66" si="5">IF($B$31="Previsional (recommended)",B17,IF($B$31="Previsional Corrected",B68,B69))</f>
        <v>0</v>
      </c>
      <c r="C66" s="72">
        <f t="shared" si="5"/>
        <v>0</v>
      </c>
      <c r="D66" s="72">
        <f t="shared" si="5"/>
        <v>0</v>
      </c>
      <c r="E66" s="72">
        <f t="shared" si="5"/>
        <v>0</v>
      </c>
      <c r="F66" s="72">
        <f t="shared" si="5"/>
        <v>0</v>
      </c>
      <c r="G66" s="72">
        <f t="shared" si="5"/>
        <v>0</v>
      </c>
      <c r="H66" s="72">
        <f t="shared" si="5"/>
        <v>0</v>
      </c>
      <c r="I66" s="72">
        <f t="shared" si="5"/>
        <v>0</v>
      </c>
      <c r="J66" s="72">
        <f t="shared" si="5"/>
        <v>0</v>
      </c>
      <c r="K66" s="72">
        <f t="shared" si="5"/>
        <v>0</v>
      </c>
      <c r="L66" s="72">
        <f t="shared" si="5"/>
        <v>0</v>
      </c>
      <c r="M66" s="72">
        <f t="shared" si="5"/>
        <v>0</v>
      </c>
    </row>
    <row r="67" spans="1:14" x14ac:dyDescent="0.2">
      <c r="A67" s="77" t="s">
        <v>86</v>
      </c>
      <c r="B67" s="72" cm="1">
        <f t="array" aca="1" ref="B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1),_xlpm.this_floor,INDEX(_xlpm.floors,1),_xlpm.this_frac,INDEX(_xlpm.fracs,1),_xlpm.extra,IF(_xlpm.leftover&gt;0,IF(_xlpm.this_frac&gt;=LARGE(_xlpm.fracs,_xlpm.leftover),1,0),0),IF(1&lt;=_xlpm.cur,B11,MAX(0,B11-(_xlpm.this_floor+_xlpm.extra))))</f>
        <v>20</v>
      </c>
      <c r="C67" s="72" cm="1">
        <f t="array" aca="1" ref="C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2),_xlpm.this_floor,INDEX(_xlpm.floors,2),_xlpm.this_frac,INDEX(_xlpm.fracs,2),_xlpm.extra,IF(_xlpm.leftover&gt;0,IF(_xlpm.this_frac&gt;=LARGE(_xlpm.fracs,_xlpm.leftover),1,0),0),IF(2&lt;=_xlpm.cur,C11,MAX(0,C11-(_xlpm.this_floor+_xlpm.extra))))</f>
        <v>20</v>
      </c>
      <c r="D67" s="72" cm="1">
        <f t="array" aca="1" ref="D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3),_xlpm.this_floor,INDEX(_xlpm.floors,3),_xlpm.this_frac,INDEX(_xlpm.fracs,3),_xlpm.extra,IF(_xlpm.leftover&gt;0,IF(_xlpm.this_frac&gt;=LARGE(_xlpm.fracs,_xlpm.leftover),1,0),0),IF(3&lt;=_xlpm.cur,D11,MAX(0,D11-(_xlpm.this_floor+_xlpm.extra))))</f>
        <v>22</v>
      </c>
      <c r="E67" s="72" cm="1">
        <f t="array" aca="1" ref="E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4),_xlpm.this_floor,INDEX(_xlpm.floors,4),_xlpm.this_frac,INDEX(_xlpm.fracs,4),_xlpm.extra,IF(_xlpm.leftover&gt;0,IF(_xlpm.this_frac&gt;=LARGE(_xlpm.fracs,_xlpm.leftover),1,0),0),IF(4&lt;=_xlpm.cur,E11,MAX(0,E11-(_xlpm.this_floor+_xlpm.extra))))</f>
        <v>20</v>
      </c>
      <c r="F67" s="72" cm="1">
        <f t="array" aca="1" ref="F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5),_xlpm.this_floor,INDEX(_xlpm.floors,5),_xlpm.this_frac,INDEX(_xlpm.fracs,5),_xlpm.extra,IF(_xlpm.leftover&gt;0,IF(_xlpm.this_frac&gt;=LARGE(_xlpm.fracs,_xlpm.leftover),1,0),0),IF(5&lt;=_xlpm.cur,F11,MAX(0,F11-(_xlpm.this_floor+_xlpm.extra))))</f>
        <v>18</v>
      </c>
      <c r="G67" s="72" cm="1">
        <f t="array" aca="1" ref="G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6),_xlpm.this_floor,INDEX(_xlpm.floors,6),_xlpm.this_frac,INDEX(_xlpm.fracs,6),_xlpm.extra,IF(_xlpm.leftover&gt;0,IF(_xlpm.this_frac&gt;=LARGE(_xlpm.fracs,_xlpm.leftover),1,0),0),IF(6&lt;=_xlpm.cur,G11,MAX(0,G11-(_xlpm.this_floor+_xlpm.extra))))</f>
        <v>22</v>
      </c>
      <c r="H67" s="72" cm="1">
        <f t="array" aca="1" ref="H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7),_xlpm.this_floor,INDEX(_xlpm.floors,7),_xlpm.this_frac,INDEX(_xlpm.fracs,7),_xlpm.extra,IF(_xlpm.leftover&gt;0,IF(_xlpm.this_frac&gt;=LARGE(_xlpm.fracs,_xlpm.leftover),1,0),0),IF(7&lt;=_xlpm.cur,H11,MAX(0,H11-(_xlpm.this_floor+_xlpm.extra))))</f>
        <v>23</v>
      </c>
      <c r="I67" s="72" cm="1">
        <f t="array" aca="1" ref="I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8),_xlpm.this_floor,INDEX(_xlpm.floors,8),_xlpm.this_frac,INDEX(_xlpm.fracs,8),_xlpm.extra,IF(_xlpm.leftover&gt;0,IF(_xlpm.this_frac&gt;=LARGE(_xlpm.fracs,_xlpm.leftover),1,0),0),IF(8&lt;=_xlpm.cur,I11,MAX(0,I11-(_xlpm.this_floor+_xlpm.extra))))</f>
        <v>21</v>
      </c>
      <c r="J67" s="72" cm="1">
        <f t="array" aca="1" ref="J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9),_xlpm.this_floor,INDEX(_xlpm.floors,9),_xlpm.this_frac,INDEX(_xlpm.fracs,9),_xlpm.extra,IF(_xlpm.leftover&gt;0,IF(_xlpm.this_frac&gt;=LARGE(_xlpm.fracs,_xlpm.leftover),1,0),0),IF(9&lt;=_xlpm.cur,J11,MAX(0,J11-(_xlpm.this_floor+_xlpm.extra))))</f>
        <v>22</v>
      </c>
      <c r="K67" s="72" cm="1">
        <f t="array" aca="1" ref="K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10),_xlpm.this_floor,INDEX(_xlpm.floors,10),_xlpm.this_frac,INDEX(_xlpm.fracs,10),_xlpm.extra,IF(_xlpm.leftover&gt;0,IF(_xlpm.this_frac&gt;=LARGE(_xlpm.fracs,_xlpm.leftover),1,0),0),IF(10&lt;=_xlpm.cur,K11,MAX(0,K11-(_xlpm.this_floor+_xlpm.extra))))</f>
        <v>22</v>
      </c>
      <c r="L67" s="72" cm="1">
        <f t="array" aca="1" ref="L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11),_xlpm.this_floor,INDEX(_xlpm.floors,11),_xlpm.this_frac,INDEX(_xlpm.fracs,11),_xlpm.extra,IF(_xlpm.leftover&gt;0,IF(_xlpm.this_frac&gt;=LARGE(_xlpm.fracs,_xlpm.leftover),1,0),0),IF(11&lt;=_xlpm.cur,L11,MAX(0,L11-(_xlpm.this_floor+_xlpm.extra))))</f>
        <v>21</v>
      </c>
      <c r="M67" s="72" cm="1">
        <f t="array" aca="1" ref="M67" ca="1">_xlfn.LET(_xlpm.cur,MONTH(TODAY()),_xlpm.missing,MAX(0,$L$5-$N$10),_xlpm.fut,B11:M11*(COLUMN(B11:M11)-COLUMN(B11)+1&gt;_xlpm.cur),_xlpm.fut_tot,SUM(_xlpm.fut),_xlpm.shares,IF(_xlpm.fut_tot&gt;0,_xlpm.missing*_xlpm.fut/_xlpm.fut_tot,0),_xlpm.floors,INT(_xlpm.shares),_xlpm.leftover,_xlpm.missing-SUM(_xlpm.floors),_xlpm.fracs,_xlpm.shares-_xlpm.floors,_xlpm.this_share,INDEX(_xlpm.shares,12),_xlpm.this_floor,INDEX(_xlpm.floors,12),_xlpm.this_frac,INDEX(_xlpm.fracs,12),_xlpm.extra,IF(_xlpm.leftover&gt;0,IF(_xlpm.this_frac&gt;=LARGE(_xlpm.fracs,_xlpm.leftover),1,0),0),IF(12&lt;=_xlpm.cur,M11,MAX(0,M11-(_xlpm.this_floor+_xlpm.extra))))</f>
        <v>22</v>
      </c>
      <c r="N67" s="72">
        <f ca="1">SUM(B67:M67)</f>
        <v>253</v>
      </c>
    </row>
    <row r="68" spans="1:14" x14ac:dyDescent="0.2">
      <c r="A68" s="77" t="s">
        <v>89</v>
      </c>
      <c r="B68" s="72">
        <f ca="1">B67*($E$5/$N$5)</f>
        <v>0</v>
      </c>
      <c r="C68" s="72">
        <f t="shared" ref="C68:N68" ca="1" si="6">C67*($E$5/$N$5)</f>
        <v>0</v>
      </c>
      <c r="D68" s="72">
        <f t="shared" ca="1" si="6"/>
        <v>0</v>
      </c>
      <c r="E68" s="72">
        <f t="shared" ca="1" si="6"/>
        <v>0</v>
      </c>
      <c r="F68" s="72">
        <f t="shared" ca="1" si="6"/>
        <v>0</v>
      </c>
      <c r="G68" s="72">
        <f t="shared" ca="1" si="6"/>
        <v>0</v>
      </c>
      <c r="H68" s="72">
        <f t="shared" ca="1" si="6"/>
        <v>0</v>
      </c>
      <c r="I68" s="72">
        <f t="shared" ca="1" si="6"/>
        <v>0</v>
      </c>
      <c r="J68" s="72">
        <f t="shared" ca="1" si="6"/>
        <v>0</v>
      </c>
      <c r="K68" s="72">
        <f t="shared" ca="1" si="6"/>
        <v>0</v>
      </c>
      <c r="L68" s="72">
        <f t="shared" ca="1" si="6"/>
        <v>0</v>
      </c>
      <c r="M68" s="72">
        <f t="shared" ca="1" si="6"/>
        <v>0</v>
      </c>
      <c r="N68" s="72">
        <f t="shared" ca="1" si="6"/>
        <v>0</v>
      </c>
    </row>
    <row r="69" spans="1:14" x14ac:dyDescent="0.2">
      <c r="A69" s="77" t="s">
        <v>90</v>
      </c>
      <c r="B69" s="72">
        <f>$E$5/12</f>
        <v>0</v>
      </c>
      <c r="C69" s="72">
        <f t="shared" ref="C69:M69" si="7">$E$5/12</f>
        <v>0</v>
      </c>
      <c r="D69" s="72">
        <f t="shared" si="7"/>
        <v>0</v>
      </c>
      <c r="E69" s="72">
        <f t="shared" si="7"/>
        <v>0</v>
      </c>
      <c r="F69" s="72">
        <f t="shared" si="7"/>
        <v>0</v>
      </c>
      <c r="G69" s="72">
        <f t="shared" si="7"/>
        <v>0</v>
      </c>
      <c r="H69" s="72">
        <f t="shared" si="7"/>
        <v>0</v>
      </c>
      <c r="I69" s="72">
        <f t="shared" si="7"/>
        <v>0</v>
      </c>
      <c r="J69" s="72">
        <f t="shared" si="7"/>
        <v>0</v>
      </c>
      <c r="K69" s="72">
        <f t="shared" si="7"/>
        <v>0</v>
      </c>
      <c r="L69" s="72">
        <f t="shared" si="7"/>
        <v>0</v>
      </c>
      <c r="M69" s="72">
        <f t="shared" si="7"/>
        <v>0</v>
      </c>
      <c r="N69" s="72"/>
    </row>
    <row r="70" spans="1:14" x14ac:dyDescent="0.2">
      <c r="A70" s="77" t="s">
        <v>87</v>
      </c>
      <c r="B70" s="72">
        <f ca="1">SUM($B$68:B68)</f>
        <v>0</v>
      </c>
      <c r="C70" s="72">
        <f ca="1">SUM($B$68:C68)</f>
        <v>0</v>
      </c>
      <c r="D70" s="72">
        <f ca="1">SUM($B$68:D68)</f>
        <v>0</v>
      </c>
      <c r="E70" s="72">
        <f ca="1">SUM($B$68:E68)</f>
        <v>0</v>
      </c>
      <c r="F70" s="72">
        <f ca="1">SUM($B$68:F68)</f>
        <v>0</v>
      </c>
      <c r="G70" s="72">
        <f ca="1">SUM($B$68:G68)</f>
        <v>0</v>
      </c>
      <c r="H70" s="72">
        <f ca="1">SUM($B$68:H68)</f>
        <v>0</v>
      </c>
      <c r="I70" s="72">
        <f ca="1">SUM($B$68:I68)</f>
        <v>0</v>
      </c>
      <c r="J70" s="72">
        <f ca="1">SUM($B$68:J68)</f>
        <v>0</v>
      </c>
      <c r="K70" s="72">
        <f ca="1">SUM($B$68:K68)</f>
        <v>0</v>
      </c>
      <c r="L70" s="72">
        <f ca="1">SUM($B$68:L68)</f>
        <v>0</v>
      </c>
      <c r="M70" s="72">
        <f ca="1">SUM($B$68:M68)</f>
        <v>0</v>
      </c>
      <c r="N70" s="72"/>
    </row>
    <row r="71" spans="1:14" x14ac:dyDescent="0.2">
      <c r="A71" s="77" t="s">
        <v>85</v>
      </c>
      <c r="B71" s="72">
        <f>IF($B$31="Previsional (recommended)",B19,IF($B$31="Previsional Corrected",B70,$E$5/12*1))</f>
        <v>0</v>
      </c>
      <c r="C71" s="72">
        <f>IF($B$31="Previsional (recommended)",C19,IF($B$31="Previsional Corrected",C70,$E$5/12*2))</f>
        <v>0</v>
      </c>
      <c r="D71" s="72">
        <f>IF($B$31="Previsional (recommended)",D19,IF($B$31="Previsional Corrected",D70,$E$5/12*3))</f>
        <v>0</v>
      </c>
      <c r="E71" s="72">
        <f>IF($B$31="Previsional (recommended)",E19,IF($B$31="Previsional Corrected",E70,$E$5/12*4))</f>
        <v>0</v>
      </c>
      <c r="F71" s="72">
        <f>IF($B$31="Previsional (recommended)",F19,IF($B$31="Previsional Corrected",F70,$E$5/12*5))</f>
        <v>0</v>
      </c>
      <c r="G71" s="72">
        <f>IF($B$31="Previsional (recommended)",G19,IF($B$31="Previsional Corrected",G70,$E$5/12*6))</f>
        <v>0</v>
      </c>
      <c r="H71" s="72">
        <f>IF($B$31="Previsional (recommended)",H19,IF($B$31="Previsional Corrected",H70,$E$5/12*7))</f>
        <v>0</v>
      </c>
      <c r="I71" s="72">
        <f>IF($B$31="Previsional (recommended)",I19,IF($B$31="Previsional Corrected",I70,$E$5/12*8))</f>
        <v>0</v>
      </c>
      <c r="J71" s="72">
        <f>IF($B$31="Previsional (recommended)",J19,IF($B$31="Previsional Corrected",J70,$E$5/12*9))</f>
        <v>0</v>
      </c>
      <c r="K71" s="72">
        <f>IF($B$31="Previsional (recommended)",K19,IF($B$31="Previsional Corrected",K70,$E$5/12*10))</f>
        <v>0</v>
      </c>
      <c r="L71" s="72">
        <f>IF($B$31="Previsional (recommended)",L19,IF($B$31="Previsional Corrected",L70,$E$5/12*11))</f>
        <v>0</v>
      </c>
      <c r="M71" s="72">
        <f>IF($B$31="Previsional (recommended)",M19,IF($B$31="Previsional Corrected",M70,$E$5/12*12))</f>
        <v>0</v>
      </c>
    </row>
  </sheetData>
  <mergeCells count="16">
    <mergeCell ref="A65:N65"/>
    <mergeCell ref="B30:C30"/>
    <mergeCell ref="B31:C31"/>
    <mergeCell ref="A1:O1"/>
    <mergeCell ref="N5:O5"/>
    <mergeCell ref="G5:H5"/>
    <mergeCell ref="I5:J5"/>
    <mergeCell ref="L5:M5"/>
    <mergeCell ref="A24:N24"/>
    <mergeCell ref="A12:N12"/>
    <mergeCell ref="A2:O2"/>
    <mergeCell ref="A4:A5"/>
    <mergeCell ref="G4:H4"/>
    <mergeCell ref="I4:J4"/>
    <mergeCell ref="L4:M4"/>
    <mergeCell ref="N4:O4"/>
  </mergeCells>
  <conditionalFormatting sqref="B14:M14">
    <cfRule type="expression" dxfId="9" priority="9">
      <formula>ROUND(B14,0)&lt;ROUND(B13,0)</formula>
    </cfRule>
    <cfRule type="expression" dxfId="8" priority="10">
      <formula>ROUND(B14,0)&gt;=ROUND(B13,0)</formula>
    </cfRule>
  </conditionalFormatting>
  <conditionalFormatting sqref="B16:M16">
    <cfRule type="expression" dxfId="7" priority="11">
      <formula>ROUND(B16,0)&lt;ROUND(B15,0)</formula>
    </cfRule>
    <cfRule type="expression" dxfId="6" priority="12">
      <formula>ROUND(B16,0)&gt;=ROUND(B15,0)</formula>
    </cfRule>
  </conditionalFormatting>
  <conditionalFormatting sqref="B18:M18">
    <cfRule type="expression" dxfId="5" priority="15">
      <formula>ROUND(B18,0)&gt;=ROUND(B17,0)</formula>
    </cfRule>
    <cfRule type="expression" dxfId="4" priority="16">
      <formula>ROUND(B18,0)&lt;ROUND(B17,0)</formula>
    </cfRule>
  </conditionalFormatting>
  <conditionalFormatting sqref="B26:M26">
    <cfRule type="expression" dxfId="3" priority="13">
      <formula>ROUND(B26,0)&lt;ROUND(B25,0)</formula>
    </cfRule>
    <cfRule type="expression" dxfId="2" priority="14">
      <formula>ROUND(B26,0)&gt;=ROUND(B25,0)</formula>
    </cfRule>
  </conditionalFormatting>
  <conditionalFormatting sqref="I5">
    <cfRule type="expression" dxfId="1" priority="7">
      <formula>ROUND(I5,2)&gt;ROUND(G5,2)</formula>
    </cfRule>
    <cfRule type="expression" dxfId="0" priority="8">
      <formula>ROUND(I5,2)&lt;=ROUND(G5,2)</formula>
    </cfRule>
  </conditionalFormatting>
  <dataValidations count="1">
    <dataValidation type="list" allowBlank="1" showInputMessage="1" showErrorMessage="1" promptTitle="Objective Curve" prompt="Choose how the objective line is calculated in the Cumulated Progress chart." sqref="B31" xr:uid="{5CB2C9E4-0B3F-49A9-AEA7-A9A805220DAF}">
      <formula1>"Previsional (recommended),Previsional Corrected,Linear"</formula1>
    </dataValidation>
  </dataValidations>
  <pageMargins left="0.25" right="0.25" top="0.75" bottom="0.75" header="0.3" footer="0.3"/>
  <pageSetup paperSize="9" scale="70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2CE51-077C-4F77-A64D-8ED5D08572F6}">
  <dimension ref="A2:A5"/>
  <sheetViews>
    <sheetView workbookViewId="0">
      <selection activeCell="Y24" sqref="Y24"/>
    </sheetView>
  </sheetViews>
  <sheetFormatPr defaultRowHeight="15" x14ac:dyDescent="0.2"/>
  <sheetData>
    <row r="2" spans="1:1" x14ac:dyDescent="0.2">
      <c r="A2" t="s">
        <v>95</v>
      </c>
    </row>
    <row r="3" spans="1:1" x14ac:dyDescent="0.2">
      <c r="A3" t="s">
        <v>96</v>
      </c>
    </row>
    <row r="5" spans="1:1" x14ac:dyDescent="0.2">
      <c r="A5" t="s">
        <v>113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91155-8081-4F04-83AB-952BD3772569}">
  <dimension ref="B2:E16"/>
  <sheetViews>
    <sheetView workbookViewId="0">
      <selection activeCell="L9" sqref="L9"/>
    </sheetView>
  </sheetViews>
  <sheetFormatPr defaultRowHeight="15" x14ac:dyDescent="0.2"/>
  <cols>
    <col min="1" max="1" width="2.21875" customWidth="1"/>
    <col min="2" max="2" width="14.77734375" customWidth="1"/>
    <col min="3" max="3" width="19.21875" customWidth="1"/>
    <col min="4" max="4" width="14.77734375" customWidth="1"/>
    <col min="5" max="5" width="51.88671875" customWidth="1"/>
  </cols>
  <sheetData>
    <row r="2" spans="2:5" ht="26.25" x14ac:dyDescent="0.4">
      <c r="B2" s="85" t="s">
        <v>97</v>
      </c>
    </row>
    <row r="4" spans="2:5" ht="15.75" x14ac:dyDescent="0.25">
      <c r="B4" s="99" t="s">
        <v>98</v>
      </c>
      <c r="C4" s="99"/>
      <c r="D4" s="99"/>
      <c r="E4" s="99"/>
    </row>
    <row r="5" spans="2:5" ht="15.75" x14ac:dyDescent="0.25">
      <c r="B5" s="88" t="s">
        <v>111</v>
      </c>
      <c r="C5" s="102" t="s">
        <v>112</v>
      </c>
      <c r="D5" s="102"/>
      <c r="E5" s="102"/>
    </row>
    <row r="6" spans="2:5" ht="15.75" x14ac:dyDescent="0.25">
      <c r="B6" s="89" t="s">
        <v>100</v>
      </c>
      <c r="C6" s="103" t="s">
        <v>101</v>
      </c>
      <c r="D6" s="103"/>
      <c r="E6" s="103"/>
    </row>
    <row r="7" spans="2:5" ht="15.75" x14ac:dyDescent="0.25">
      <c r="B7" s="88" t="s">
        <v>102</v>
      </c>
      <c r="C7" s="100" t="s">
        <v>109</v>
      </c>
      <c r="D7" s="100"/>
      <c r="E7" s="100"/>
    </row>
    <row r="8" spans="2:5" ht="15.75" x14ac:dyDescent="0.25">
      <c r="B8" s="89" t="s">
        <v>103</v>
      </c>
      <c r="C8" s="101" t="s">
        <v>110</v>
      </c>
      <c r="D8" s="101"/>
      <c r="E8" s="101"/>
    </row>
    <row r="9" spans="2:5" ht="15.75" x14ac:dyDescent="0.25">
      <c r="B9" s="88" t="s">
        <v>104</v>
      </c>
      <c r="C9" s="100" t="s">
        <v>110</v>
      </c>
      <c r="D9" s="100"/>
      <c r="E9" s="100"/>
    </row>
    <row r="11" spans="2:5" ht="15.75" x14ac:dyDescent="0.25">
      <c r="B11" s="86" t="s">
        <v>105</v>
      </c>
      <c r="C11" s="87"/>
      <c r="D11" s="87"/>
      <c r="E11" s="87"/>
    </row>
    <row r="12" spans="2:5" ht="15.75" x14ac:dyDescent="0.25">
      <c r="B12" s="92" t="s">
        <v>102</v>
      </c>
      <c r="C12" s="92" t="s">
        <v>12</v>
      </c>
      <c r="D12" s="92" t="s">
        <v>99</v>
      </c>
      <c r="E12" s="92" t="s">
        <v>106</v>
      </c>
    </row>
    <row r="13" spans="2:5" ht="15.75" x14ac:dyDescent="0.25">
      <c r="B13" s="97" t="s">
        <v>109</v>
      </c>
      <c r="C13" s="97" t="s">
        <v>110</v>
      </c>
      <c r="D13" s="93" t="s">
        <v>107</v>
      </c>
      <c r="E13" s="94" t="s">
        <v>108</v>
      </c>
    </row>
    <row r="14" spans="2:5" ht="15.75" x14ac:dyDescent="0.25">
      <c r="B14" s="95"/>
      <c r="C14" s="95"/>
      <c r="D14" s="95"/>
      <c r="E14" s="91"/>
    </row>
    <row r="15" spans="2:5" ht="15.75" x14ac:dyDescent="0.25">
      <c r="B15" s="96"/>
      <c r="C15" s="96"/>
      <c r="D15" s="96"/>
      <c r="E15" s="90"/>
    </row>
    <row r="16" spans="2:5" ht="15.75" x14ac:dyDescent="0.25">
      <c r="B16" s="95"/>
      <c r="C16" s="95"/>
      <c r="D16" s="95"/>
      <c r="E16" s="91"/>
    </row>
  </sheetData>
  <mergeCells count="6">
    <mergeCell ref="B4:E4"/>
    <mergeCell ref="C7:E7"/>
    <mergeCell ref="C8:E8"/>
    <mergeCell ref="C9:E9"/>
    <mergeCell ref="C5:E5"/>
    <mergeCell ref="C6:E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F36C8-3E0A-4157-A3A5-6E42BE59DECF}">
  <dimension ref="A1:C331"/>
  <sheetViews>
    <sheetView topLeftCell="A7" workbookViewId="0"/>
  </sheetViews>
  <sheetFormatPr defaultColWidth="8.77734375" defaultRowHeight="15" x14ac:dyDescent="0.2"/>
  <cols>
    <col min="2" max="2" width="9.88671875" bestFit="1" customWidth="1"/>
  </cols>
  <sheetData>
    <row r="1" spans="1:3" x14ac:dyDescent="0.2">
      <c r="A1" t="s">
        <v>14</v>
      </c>
      <c r="B1" t="s">
        <v>12</v>
      </c>
      <c r="C1" t="s">
        <v>15</v>
      </c>
    </row>
    <row r="2" spans="1:3" x14ac:dyDescent="0.2">
      <c r="A2" t="s">
        <v>16</v>
      </c>
      <c r="B2" s="9">
        <v>43831</v>
      </c>
      <c r="C2" t="s">
        <v>17</v>
      </c>
    </row>
    <row r="3" spans="1:3" x14ac:dyDescent="0.2">
      <c r="A3" t="s">
        <v>16</v>
      </c>
      <c r="B3" s="9">
        <v>43931</v>
      </c>
      <c r="C3" t="s">
        <v>18</v>
      </c>
    </row>
    <row r="4" spans="1:3" x14ac:dyDescent="0.2">
      <c r="A4" t="s">
        <v>16</v>
      </c>
      <c r="B4" s="9">
        <v>43934</v>
      </c>
      <c r="C4" t="s">
        <v>19</v>
      </c>
    </row>
    <row r="5" spans="1:3" x14ac:dyDescent="0.2">
      <c r="A5" t="s">
        <v>16</v>
      </c>
      <c r="B5" s="9">
        <v>43952</v>
      </c>
      <c r="C5" t="s">
        <v>20</v>
      </c>
    </row>
    <row r="6" spans="1:3" x14ac:dyDescent="0.2">
      <c r="A6" t="s">
        <v>16</v>
      </c>
      <c r="B6" s="9">
        <v>43972</v>
      </c>
      <c r="C6" t="s">
        <v>21</v>
      </c>
    </row>
    <row r="7" spans="1:3" x14ac:dyDescent="0.2">
      <c r="A7" t="s">
        <v>16</v>
      </c>
      <c r="B7" s="9">
        <v>43983</v>
      </c>
      <c r="C7" t="s">
        <v>22</v>
      </c>
    </row>
    <row r="8" spans="1:3" x14ac:dyDescent="0.2">
      <c r="A8" t="s">
        <v>16</v>
      </c>
      <c r="B8" s="9">
        <v>44107</v>
      </c>
      <c r="C8" t="s">
        <v>23</v>
      </c>
    </row>
    <row r="9" spans="1:3" x14ac:dyDescent="0.2">
      <c r="A9" t="s">
        <v>16</v>
      </c>
      <c r="B9" s="9">
        <v>44190</v>
      </c>
      <c r="C9" t="s">
        <v>24</v>
      </c>
    </row>
    <row r="10" spans="1:3" x14ac:dyDescent="0.2">
      <c r="A10" t="s">
        <v>16</v>
      </c>
      <c r="B10" s="9">
        <v>44191</v>
      </c>
      <c r="C10" t="s">
        <v>25</v>
      </c>
    </row>
    <row r="11" spans="1:3" x14ac:dyDescent="0.2">
      <c r="A11" t="s">
        <v>16</v>
      </c>
      <c r="B11" s="9">
        <v>44197</v>
      </c>
      <c r="C11" t="s">
        <v>17</v>
      </c>
    </row>
    <row r="12" spans="1:3" x14ac:dyDescent="0.2">
      <c r="A12" t="s">
        <v>16</v>
      </c>
      <c r="B12" s="9">
        <v>44288</v>
      </c>
      <c r="C12" t="s">
        <v>18</v>
      </c>
    </row>
    <row r="13" spans="1:3" x14ac:dyDescent="0.2">
      <c r="A13" t="s">
        <v>16</v>
      </c>
      <c r="B13" s="9">
        <v>44291</v>
      </c>
      <c r="C13" t="s">
        <v>19</v>
      </c>
    </row>
    <row r="14" spans="1:3" x14ac:dyDescent="0.2">
      <c r="A14" t="s">
        <v>16</v>
      </c>
      <c r="B14" s="9">
        <v>44317</v>
      </c>
      <c r="C14" t="s">
        <v>20</v>
      </c>
    </row>
    <row r="15" spans="1:3" x14ac:dyDescent="0.2">
      <c r="A15" t="s">
        <v>16</v>
      </c>
      <c r="B15" s="9">
        <v>44329</v>
      </c>
      <c r="C15" t="s">
        <v>21</v>
      </c>
    </row>
    <row r="16" spans="1:3" x14ac:dyDescent="0.2">
      <c r="A16" t="s">
        <v>16</v>
      </c>
      <c r="B16" s="9">
        <v>44340</v>
      </c>
      <c r="C16" t="s">
        <v>22</v>
      </c>
    </row>
    <row r="17" spans="1:3" x14ac:dyDescent="0.2">
      <c r="A17" t="s">
        <v>16</v>
      </c>
      <c r="B17" s="9">
        <v>44472</v>
      </c>
      <c r="C17" t="s">
        <v>23</v>
      </c>
    </row>
    <row r="18" spans="1:3" x14ac:dyDescent="0.2">
      <c r="A18" t="s">
        <v>16</v>
      </c>
      <c r="B18" s="9">
        <v>44555</v>
      </c>
      <c r="C18" t="s">
        <v>24</v>
      </c>
    </row>
    <row r="19" spans="1:3" x14ac:dyDescent="0.2">
      <c r="A19" t="s">
        <v>16</v>
      </c>
      <c r="B19" s="9">
        <v>44556</v>
      </c>
      <c r="C19" t="s">
        <v>25</v>
      </c>
    </row>
    <row r="20" spans="1:3" x14ac:dyDescent="0.2">
      <c r="A20" t="s">
        <v>16</v>
      </c>
      <c r="B20" s="9">
        <v>44562</v>
      </c>
      <c r="C20" t="s">
        <v>17</v>
      </c>
    </row>
    <row r="21" spans="1:3" x14ac:dyDescent="0.2">
      <c r="A21" t="s">
        <v>16</v>
      </c>
      <c r="B21" s="9">
        <v>44666</v>
      </c>
      <c r="C21" t="s">
        <v>18</v>
      </c>
    </row>
    <row r="22" spans="1:3" x14ac:dyDescent="0.2">
      <c r="A22" t="s">
        <v>16</v>
      </c>
      <c r="B22" s="9">
        <v>44669</v>
      </c>
      <c r="C22" t="s">
        <v>19</v>
      </c>
    </row>
    <row r="23" spans="1:3" x14ac:dyDescent="0.2">
      <c r="A23" t="s">
        <v>16</v>
      </c>
      <c r="B23" s="9">
        <v>44682</v>
      </c>
      <c r="C23" t="s">
        <v>20</v>
      </c>
    </row>
    <row r="24" spans="1:3" x14ac:dyDescent="0.2">
      <c r="A24" t="s">
        <v>16</v>
      </c>
      <c r="B24" s="9">
        <v>44707</v>
      </c>
      <c r="C24" t="s">
        <v>21</v>
      </c>
    </row>
    <row r="25" spans="1:3" x14ac:dyDescent="0.2">
      <c r="A25" t="s">
        <v>16</v>
      </c>
      <c r="B25" s="9">
        <v>44718</v>
      </c>
      <c r="C25" t="s">
        <v>22</v>
      </c>
    </row>
    <row r="26" spans="1:3" x14ac:dyDescent="0.2">
      <c r="A26" t="s">
        <v>16</v>
      </c>
      <c r="B26" s="9">
        <v>44837</v>
      </c>
      <c r="C26" t="s">
        <v>23</v>
      </c>
    </row>
    <row r="27" spans="1:3" x14ac:dyDescent="0.2">
      <c r="A27" t="s">
        <v>16</v>
      </c>
      <c r="B27" s="9">
        <v>44920</v>
      </c>
      <c r="C27" t="s">
        <v>24</v>
      </c>
    </row>
    <row r="28" spans="1:3" x14ac:dyDescent="0.2">
      <c r="A28" t="s">
        <v>16</v>
      </c>
      <c r="B28" s="9">
        <v>44921</v>
      </c>
      <c r="C28" t="s">
        <v>25</v>
      </c>
    </row>
    <row r="29" spans="1:3" x14ac:dyDescent="0.2">
      <c r="A29" t="s">
        <v>16</v>
      </c>
      <c r="B29" s="9">
        <v>44927</v>
      </c>
      <c r="C29" t="s">
        <v>17</v>
      </c>
    </row>
    <row r="30" spans="1:3" x14ac:dyDescent="0.2">
      <c r="A30" t="s">
        <v>16</v>
      </c>
      <c r="B30" s="9">
        <v>45023</v>
      </c>
      <c r="C30" t="s">
        <v>18</v>
      </c>
    </row>
    <row r="31" spans="1:3" x14ac:dyDescent="0.2">
      <c r="A31" t="s">
        <v>16</v>
      </c>
      <c r="B31" s="9">
        <v>45026</v>
      </c>
      <c r="C31" t="s">
        <v>19</v>
      </c>
    </row>
    <row r="32" spans="1:3" x14ac:dyDescent="0.2">
      <c r="A32" t="s">
        <v>16</v>
      </c>
      <c r="B32" s="9">
        <v>45047</v>
      </c>
      <c r="C32" t="s">
        <v>20</v>
      </c>
    </row>
    <row r="33" spans="1:3" x14ac:dyDescent="0.2">
      <c r="A33" t="s">
        <v>16</v>
      </c>
      <c r="B33" s="9">
        <v>45064</v>
      </c>
      <c r="C33" t="s">
        <v>21</v>
      </c>
    </row>
    <row r="34" spans="1:3" x14ac:dyDescent="0.2">
      <c r="A34" t="s">
        <v>16</v>
      </c>
      <c r="B34" s="9">
        <v>45075</v>
      </c>
      <c r="C34" t="s">
        <v>22</v>
      </c>
    </row>
    <row r="35" spans="1:3" x14ac:dyDescent="0.2">
      <c r="A35" t="s">
        <v>16</v>
      </c>
      <c r="B35" s="9">
        <v>45202</v>
      </c>
      <c r="C35" t="s">
        <v>23</v>
      </c>
    </row>
    <row r="36" spans="1:3" x14ac:dyDescent="0.2">
      <c r="A36" t="s">
        <v>16</v>
      </c>
      <c r="B36" s="9">
        <v>45285</v>
      </c>
      <c r="C36" t="s">
        <v>24</v>
      </c>
    </row>
    <row r="37" spans="1:3" x14ac:dyDescent="0.2">
      <c r="A37" t="s">
        <v>16</v>
      </c>
      <c r="B37" s="9">
        <v>45286</v>
      </c>
      <c r="C37" t="s">
        <v>25</v>
      </c>
    </row>
    <row r="38" spans="1:3" x14ac:dyDescent="0.2">
      <c r="A38" t="s">
        <v>16</v>
      </c>
      <c r="B38" s="9">
        <v>45292</v>
      </c>
      <c r="C38" t="s">
        <v>17</v>
      </c>
    </row>
    <row r="39" spans="1:3" x14ac:dyDescent="0.2">
      <c r="A39" t="s">
        <v>16</v>
      </c>
      <c r="B39" s="9">
        <v>45380</v>
      </c>
      <c r="C39" t="s">
        <v>18</v>
      </c>
    </row>
    <row r="40" spans="1:3" x14ac:dyDescent="0.2">
      <c r="A40" t="s">
        <v>16</v>
      </c>
      <c r="B40" s="9">
        <v>45383</v>
      </c>
      <c r="C40" t="s">
        <v>19</v>
      </c>
    </row>
    <row r="41" spans="1:3" x14ac:dyDescent="0.2">
      <c r="A41" t="s">
        <v>16</v>
      </c>
      <c r="B41" s="9">
        <v>45413</v>
      </c>
      <c r="C41" t="s">
        <v>20</v>
      </c>
    </row>
    <row r="42" spans="1:3" x14ac:dyDescent="0.2">
      <c r="A42" t="s">
        <v>16</v>
      </c>
      <c r="B42" s="9">
        <v>45421</v>
      </c>
      <c r="C42" t="s">
        <v>21</v>
      </c>
    </row>
    <row r="43" spans="1:3" x14ac:dyDescent="0.2">
      <c r="A43" t="s">
        <v>16</v>
      </c>
      <c r="B43" s="9">
        <v>45432</v>
      </c>
      <c r="C43" t="s">
        <v>22</v>
      </c>
    </row>
    <row r="44" spans="1:3" x14ac:dyDescent="0.2">
      <c r="A44" t="s">
        <v>16</v>
      </c>
      <c r="B44" s="9">
        <v>45568</v>
      </c>
      <c r="C44" t="s">
        <v>23</v>
      </c>
    </row>
    <row r="45" spans="1:3" x14ac:dyDescent="0.2">
      <c r="A45" t="s">
        <v>16</v>
      </c>
      <c r="B45" s="9">
        <v>45651</v>
      </c>
      <c r="C45" t="s">
        <v>24</v>
      </c>
    </row>
    <row r="46" spans="1:3" x14ac:dyDescent="0.2">
      <c r="A46" t="s">
        <v>16</v>
      </c>
      <c r="B46" s="9">
        <v>45652</v>
      </c>
      <c r="C46" t="s">
        <v>25</v>
      </c>
    </row>
    <row r="47" spans="1:3" x14ac:dyDescent="0.2">
      <c r="A47" t="s">
        <v>16</v>
      </c>
      <c r="B47" s="9">
        <v>45658</v>
      </c>
      <c r="C47" t="s">
        <v>17</v>
      </c>
    </row>
    <row r="48" spans="1:3" x14ac:dyDescent="0.2">
      <c r="A48" t="s">
        <v>16</v>
      </c>
      <c r="B48" s="9">
        <v>45765</v>
      </c>
      <c r="C48" t="s">
        <v>18</v>
      </c>
    </row>
    <row r="49" spans="1:3" x14ac:dyDescent="0.2">
      <c r="A49" t="s">
        <v>16</v>
      </c>
      <c r="B49" s="9">
        <v>45768</v>
      </c>
      <c r="C49" t="s">
        <v>19</v>
      </c>
    </row>
    <row r="50" spans="1:3" x14ac:dyDescent="0.2">
      <c r="A50" t="s">
        <v>16</v>
      </c>
      <c r="B50" s="9">
        <v>45778</v>
      </c>
      <c r="C50" t="s">
        <v>20</v>
      </c>
    </row>
    <row r="51" spans="1:3" x14ac:dyDescent="0.2">
      <c r="A51" t="s">
        <v>16</v>
      </c>
      <c r="B51" s="9">
        <v>45806</v>
      </c>
      <c r="C51" t="s">
        <v>21</v>
      </c>
    </row>
    <row r="52" spans="1:3" x14ac:dyDescent="0.2">
      <c r="A52" t="s">
        <v>16</v>
      </c>
      <c r="B52" s="9">
        <v>45817</v>
      </c>
      <c r="C52" t="s">
        <v>22</v>
      </c>
    </row>
    <row r="53" spans="1:3" x14ac:dyDescent="0.2">
      <c r="A53" t="s">
        <v>16</v>
      </c>
      <c r="B53" s="9">
        <v>45933</v>
      </c>
      <c r="C53" t="s">
        <v>23</v>
      </c>
    </row>
    <row r="54" spans="1:3" x14ac:dyDescent="0.2">
      <c r="A54" t="s">
        <v>16</v>
      </c>
      <c r="B54" s="9">
        <v>46016</v>
      </c>
      <c r="C54" t="s">
        <v>24</v>
      </c>
    </row>
    <row r="55" spans="1:3" x14ac:dyDescent="0.2">
      <c r="A55" t="s">
        <v>16</v>
      </c>
      <c r="B55" s="9">
        <v>46017</v>
      </c>
      <c r="C55" t="s">
        <v>25</v>
      </c>
    </row>
    <row r="56" spans="1:3" x14ac:dyDescent="0.2">
      <c r="A56" t="s">
        <v>16</v>
      </c>
      <c r="B56" s="9">
        <v>46023</v>
      </c>
      <c r="C56" t="s">
        <v>17</v>
      </c>
    </row>
    <row r="57" spans="1:3" x14ac:dyDescent="0.2">
      <c r="A57" t="s">
        <v>16</v>
      </c>
      <c r="B57" s="9">
        <v>46115</v>
      </c>
      <c r="C57" t="s">
        <v>18</v>
      </c>
    </row>
    <row r="58" spans="1:3" x14ac:dyDescent="0.2">
      <c r="A58" t="s">
        <v>16</v>
      </c>
      <c r="B58" s="9">
        <v>46118</v>
      </c>
      <c r="C58" t="s">
        <v>19</v>
      </c>
    </row>
    <row r="59" spans="1:3" x14ac:dyDescent="0.2">
      <c r="A59" t="s">
        <v>16</v>
      </c>
      <c r="B59" s="9">
        <v>46143</v>
      </c>
      <c r="C59" t="s">
        <v>20</v>
      </c>
    </row>
    <row r="60" spans="1:3" x14ac:dyDescent="0.2">
      <c r="A60" t="s">
        <v>16</v>
      </c>
      <c r="B60" s="9">
        <v>46156</v>
      </c>
      <c r="C60" t="s">
        <v>21</v>
      </c>
    </row>
    <row r="61" spans="1:3" x14ac:dyDescent="0.2">
      <c r="A61" t="s">
        <v>16</v>
      </c>
      <c r="B61" s="9">
        <v>46167</v>
      </c>
      <c r="C61" t="s">
        <v>22</v>
      </c>
    </row>
    <row r="62" spans="1:3" x14ac:dyDescent="0.2">
      <c r="A62" t="s">
        <v>16</v>
      </c>
      <c r="B62" s="9">
        <v>46298</v>
      </c>
      <c r="C62" t="s">
        <v>23</v>
      </c>
    </row>
    <row r="63" spans="1:3" x14ac:dyDescent="0.2">
      <c r="A63" t="s">
        <v>16</v>
      </c>
      <c r="B63" s="9">
        <v>46381</v>
      </c>
      <c r="C63" t="s">
        <v>24</v>
      </c>
    </row>
    <row r="64" spans="1:3" x14ac:dyDescent="0.2">
      <c r="A64" t="s">
        <v>16</v>
      </c>
      <c r="B64" s="9">
        <v>46382</v>
      </c>
      <c r="C64" t="s">
        <v>25</v>
      </c>
    </row>
    <row r="65" spans="1:3" x14ac:dyDescent="0.2">
      <c r="A65" t="s">
        <v>16</v>
      </c>
      <c r="B65" s="9">
        <v>46388</v>
      </c>
      <c r="C65" t="s">
        <v>17</v>
      </c>
    </row>
    <row r="66" spans="1:3" x14ac:dyDescent="0.2">
      <c r="A66" t="s">
        <v>16</v>
      </c>
      <c r="B66" s="9">
        <v>46472</v>
      </c>
      <c r="C66" t="s">
        <v>18</v>
      </c>
    </row>
    <row r="67" spans="1:3" x14ac:dyDescent="0.2">
      <c r="A67" t="s">
        <v>16</v>
      </c>
      <c r="B67" s="9">
        <v>46475</v>
      </c>
      <c r="C67" t="s">
        <v>19</v>
      </c>
    </row>
    <row r="68" spans="1:3" x14ac:dyDescent="0.2">
      <c r="A68" t="s">
        <v>16</v>
      </c>
      <c r="B68" s="9">
        <v>46508</v>
      </c>
      <c r="C68" t="s">
        <v>20</v>
      </c>
    </row>
    <row r="69" spans="1:3" x14ac:dyDescent="0.2">
      <c r="A69" t="s">
        <v>16</v>
      </c>
      <c r="B69" s="9">
        <v>46513</v>
      </c>
      <c r="C69" t="s">
        <v>21</v>
      </c>
    </row>
    <row r="70" spans="1:3" x14ac:dyDescent="0.2">
      <c r="A70" t="s">
        <v>16</v>
      </c>
      <c r="B70" s="9">
        <v>46524</v>
      </c>
      <c r="C70" t="s">
        <v>22</v>
      </c>
    </row>
    <row r="71" spans="1:3" x14ac:dyDescent="0.2">
      <c r="A71" t="s">
        <v>16</v>
      </c>
      <c r="B71" s="9">
        <v>46663</v>
      </c>
      <c r="C71" t="s">
        <v>23</v>
      </c>
    </row>
    <row r="72" spans="1:3" x14ac:dyDescent="0.2">
      <c r="A72" t="s">
        <v>16</v>
      </c>
      <c r="B72" s="9">
        <v>46746</v>
      </c>
      <c r="C72" t="s">
        <v>24</v>
      </c>
    </row>
    <row r="73" spans="1:3" x14ac:dyDescent="0.2">
      <c r="A73" t="s">
        <v>16</v>
      </c>
      <c r="B73" s="9">
        <v>46747</v>
      </c>
      <c r="C73" t="s">
        <v>25</v>
      </c>
    </row>
    <row r="74" spans="1:3" x14ac:dyDescent="0.2">
      <c r="A74" t="s">
        <v>16</v>
      </c>
      <c r="B74" s="9">
        <v>46753</v>
      </c>
      <c r="C74" t="s">
        <v>17</v>
      </c>
    </row>
    <row r="75" spans="1:3" x14ac:dyDescent="0.2">
      <c r="A75" t="s">
        <v>16</v>
      </c>
      <c r="B75" s="9">
        <v>46857</v>
      </c>
      <c r="C75" t="s">
        <v>18</v>
      </c>
    </row>
    <row r="76" spans="1:3" x14ac:dyDescent="0.2">
      <c r="A76" t="s">
        <v>16</v>
      </c>
      <c r="B76" s="9">
        <v>46860</v>
      </c>
      <c r="C76" t="s">
        <v>19</v>
      </c>
    </row>
    <row r="77" spans="1:3" x14ac:dyDescent="0.2">
      <c r="A77" t="s">
        <v>16</v>
      </c>
      <c r="B77" s="9">
        <v>46874</v>
      </c>
      <c r="C77" t="s">
        <v>20</v>
      </c>
    </row>
    <row r="78" spans="1:3" x14ac:dyDescent="0.2">
      <c r="A78" t="s">
        <v>16</v>
      </c>
      <c r="B78" s="9">
        <v>46898</v>
      </c>
      <c r="C78" t="s">
        <v>21</v>
      </c>
    </row>
    <row r="79" spans="1:3" x14ac:dyDescent="0.2">
      <c r="A79" t="s">
        <v>16</v>
      </c>
      <c r="B79" s="9">
        <v>46909</v>
      </c>
      <c r="C79" t="s">
        <v>22</v>
      </c>
    </row>
    <row r="80" spans="1:3" x14ac:dyDescent="0.2">
      <c r="A80" t="s">
        <v>16</v>
      </c>
      <c r="B80" s="9">
        <v>47029</v>
      </c>
      <c r="C80" t="s">
        <v>23</v>
      </c>
    </row>
    <row r="81" spans="1:3" x14ac:dyDescent="0.2">
      <c r="A81" t="s">
        <v>16</v>
      </c>
      <c r="B81" s="9">
        <v>47112</v>
      </c>
      <c r="C81" t="s">
        <v>24</v>
      </c>
    </row>
    <row r="82" spans="1:3" x14ac:dyDescent="0.2">
      <c r="A82" t="s">
        <v>16</v>
      </c>
      <c r="B82" s="9">
        <v>47113</v>
      </c>
      <c r="C82" t="s">
        <v>25</v>
      </c>
    </row>
    <row r="83" spans="1:3" x14ac:dyDescent="0.2">
      <c r="A83" t="s">
        <v>16</v>
      </c>
      <c r="B83" s="9">
        <v>47119</v>
      </c>
      <c r="C83" t="s">
        <v>17</v>
      </c>
    </row>
    <row r="84" spans="1:3" x14ac:dyDescent="0.2">
      <c r="A84" t="s">
        <v>16</v>
      </c>
      <c r="B84" s="9">
        <v>47207</v>
      </c>
      <c r="C84" t="s">
        <v>18</v>
      </c>
    </row>
    <row r="85" spans="1:3" x14ac:dyDescent="0.2">
      <c r="A85" t="s">
        <v>16</v>
      </c>
      <c r="B85" s="9">
        <v>47210</v>
      </c>
      <c r="C85" t="s">
        <v>19</v>
      </c>
    </row>
    <row r="86" spans="1:3" x14ac:dyDescent="0.2">
      <c r="A86" t="s">
        <v>16</v>
      </c>
      <c r="B86" s="9">
        <v>47239</v>
      </c>
      <c r="C86" t="s">
        <v>20</v>
      </c>
    </row>
    <row r="87" spans="1:3" x14ac:dyDescent="0.2">
      <c r="A87" t="s">
        <v>16</v>
      </c>
      <c r="B87" s="9">
        <v>47248</v>
      </c>
      <c r="C87" t="s">
        <v>21</v>
      </c>
    </row>
    <row r="88" spans="1:3" x14ac:dyDescent="0.2">
      <c r="A88" t="s">
        <v>16</v>
      </c>
      <c r="B88" s="9">
        <v>47259</v>
      </c>
      <c r="C88" t="s">
        <v>22</v>
      </c>
    </row>
    <row r="89" spans="1:3" x14ac:dyDescent="0.2">
      <c r="A89" t="s">
        <v>16</v>
      </c>
      <c r="B89" s="9">
        <v>47394</v>
      </c>
      <c r="C89" t="s">
        <v>23</v>
      </c>
    </row>
    <row r="90" spans="1:3" x14ac:dyDescent="0.2">
      <c r="A90" t="s">
        <v>16</v>
      </c>
      <c r="B90" s="9">
        <v>47477</v>
      </c>
      <c r="C90" t="s">
        <v>24</v>
      </c>
    </row>
    <row r="91" spans="1:3" x14ac:dyDescent="0.2">
      <c r="A91" t="s">
        <v>16</v>
      </c>
      <c r="B91" s="9">
        <v>47478</v>
      </c>
      <c r="C91" t="s">
        <v>25</v>
      </c>
    </row>
    <row r="92" spans="1:3" x14ac:dyDescent="0.2">
      <c r="A92" t="s">
        <v>16</v>
      </c>
      <c r="B92" s="9">
        <v>47484</v>
      </c>
      <c r="C92" t="s">
        <v>17</v>
      </c>
    </row>
    <row r="93" spans="1:3" x14ac:dyDescent="0.2">
      <c r="A93" t="s">
        <v>16</v>
      </c>
      <c r="B93" s="9">
        <v>47592</v>
      </c>
      <c r="C93" t="s">
        <v>18</v>
      </c>
    </row>
    <row r="94" spans="1:3" x14ac:dyDescent="0.2">
      <c r="A94" t="s">
        <v>16</v>
      </c>
      <c r="B94" s="9">
        <v>47595</v>
      </c>
      <c r="C94" t="s">
        <v>19</v>
      </c>
    </row>
    <row r="95" spans="1:3" x14ac:dyDescent="0.2">
      <c r="A95" t="s">
        <v>16</v>
      </c>
      <c r="B95" s="9">
        <v>47604</v>
      </c>
      <c r="C95" t="s">
        <v>20</v>
      </c>
    </row>
    <row r="96" spans="1:3" x14ac:dyDescent="0.2">
      <c r="A96" t="s">
        <v>16</v>
      </c>
      <c r="B96" s="9">
        <v>47633</v>
      </c>
      <c r="C96" t="s">
        <v>21</v>
      </c>
    </row>
    <row r="97" spans="1:3" x14ac:dyDescent="0.2">
      <c r="A97" t="s">
        <v>16</v>
      </c>
      <c r="B97" s="9">
        <v>47644</v>
      </c>
      <c r="C97" t="s">
        <v>22</v>
      </c>
    </row>
    <row r="98" spans="1:3" x14ac:dyDescent="0.2">
      <c r="A98" t="s">
        <v>16</v>
      </c>
      <c r="B98" s="9">
        <v>47759</v>
      </c>
      <c r="C98" t="s">
        <v>23</v>
      </c>
    </row>
    <row r="99" spans="1:3" x14ac:dyDescent="0.2">
      <c r="A99" t="s">
        <v>16</v>
      </c>
      <c r="B99" s="9">
        <v>47842</v>
      </c>
      <c r="C99" t="s">
        <v>24</v>
      </c>
    </row>
    <row r="100" spans="1:3" x14ac:dyDescent="0.2">
      <c r="A100" t="s">
        <v>16</v>
      </c>
      <c r="B100" s="9">
        <v>47843</v>
      </c>
      <c r="C100" t="s">
        <v>25</v>
      </c>
    </row>
    <row r="101" spans="1:3" x14ac:dyDescent="0.2">
      <c r="A101" t="s">
        <v>26</v>
      </c>
      <c r="B101" s="9">
        <v>43831</v>
      </c>
      <c r="C101" t="s">
        <v>17</v>
      </c>
    </row>
    <row r="102" spans="1:3" x14ac:dyDescent="0.2">
      <c r="A102" t="s">
        <v>26</v>
      </c>
      <c r="B102" s="9">
        <v>43836</v>
      </c>
      <c r="C102" t="s">
        <v>27</v>
      </c>
    </row>
    <row r="103" spans="1:3" x14ac:dyDescent="0.2">
      <c r="A103" t="s">
        <v>26</v>
      </c>
      <c r="B103" s="9">
        <v>43931</v>
      </c>
      <c r="C103" t="s">
        <v>18</v>
      </c>
    </row>
    <row r="104" spans="1:3" x14ac:dyDescent="0.2">
      <c r="A104" t="s">
        <v>26</v>
      </c>
      <c r="B104" s="9">
        <v>43934</v>
      </c>
      <c r="C104" t="s">
        <v>19</v>
      </c>
    </row>
    <row r="105" spans="1:3" x14ac:dyDescent="0.2">
      <c r="A105" t="s">
        <v>26</v>
      </c>
      <c r="B105" s="9">
        <v>43952</v>
      </c>
      <c r="C105" t="s">
        <v>20</v>
      </c>
    </row>
    <row r="106" spans="1:3" x14ac:dyDescent="0.2">
      <c r="A106" t="s">
        <v>26</v>
      </c>
      <c r="B106" s="9">
        <v>43972</v>
      </c>
      <c r="C106" t="s">
        <v>21</v>
      </c>
    </row>
    <row r="107" spans="1:3" x14ac:dyDescent="0.2">
      <c r="A107" t="s">
        <v>26</v>
      </c>
      <c r="B107" s="9">
        <v>43983</v>
      </c>
      <c r="C107" t="s">
        <v>22</v>
      </c>
    </row>
    <row r="108" spans="1:3" x14ac:dyDescent="0.2">
      <c r="A108" t="s">
        <v>26</v>
      </c>
      <c r="B108" s="9">
        <v>44058</v>
      </c>
      <c r="C108" t="s">
        <v>28</v>
      </c>
    </row>
    <row r="109" spans="1:3" x14ac:dyDescent="0.2">
      <c r="A109" t="s">
        <v>26</v>
      </c>
      <c r="B109" s="9">
        <v>44107</v>
      </c>
      <c r="C109" t="s">
        <v>23</v>
      </c>
    </row>
    <row r="110" spans="1:3" x14ac:dyDescent="0.2">
      <c r="A110" t="s">
        <v>26</v>
      </c>
      <c r="B110" s="9">
        <v>44136</v>
      </c>
      <c r="C110" t="s">
        <v>29</v>
      </c>
    </row>
    <row r="111" spans="1:3" x14ac:dyDescent="0.2">
      <c r="A111" t="s">
        <v>26</v>
      </c>
      <c r="B111" s="9">
        <v>44190</v>
      </c>
      <c r="C111" t="s">
        <v>24</v>
      </c>
    </row>
    <row r="112" spans="1:3" x14ac:dyDescent="0.2">
      <c r="A112" t="s">
        <v>26</v>
      </c>
      <c r="B112" s="9">
        <v>44191</v>
      </c>
      <c r="C112" t="s">
        <v>25</v>
      </c>
    </row>
    <row r="113" spans="1:3" x14ac:dyDescent="0.2">
      <c r="A113" t="s">
        <v>26</v>
      </c>
      <c r="B113" s="9">
        <v>44197</v>
      </c>
      <c r="C113" t="s">
        <v>17</v>
      </c>
    </row>
    <row r="114" spans="1:3" x14ac:dyDescent="0.2">
      <c r="A114" t="s">
        <v>26</v>
      </c>
      <c r="B114" s="9">
        <v>44202</v>
      </c>
      <c r="C114" t="s">
        <v>27</v>
      </c>
    </row>
    <row r="115" spans="1:3" x14ac:dyDescent="0.2">
      <c r="A115" t="s">
        <v>26</v>
      </c>
      <c r="B115" s="9">
        <v>44288</v>
      </c>
      <c r="C115" t="s">
        <v>18</v>
      </c>
    </row>
    <row r="116" spans="1:3" x14ac:dyDescent="0.2">
      <c r="A116" t="s">
        <v>26</v>
      </c>
      <c r="B116" s="9">
        <v>44291</v>
      </c>
      <c r="C116" t="s">
        <v>19</v>
      </c>
    </row>
    <row r="117" spans="1:3" x14ac:dyDescent="0.2">
      <c r="A117" t="s">
        <v>26</v>
      </c>
      <c r="B117" s="9">
        <v>44317</v>
      </c>
      <c r="C117" t="s">
        <v>20</v>
      </c>
    </row>
    <row r="118" spans="1:3" x14ac:dyDescent="0.2">
      <c r="A118" t="s">
        <v>26</v>
      </c>
      <c r="B118" s="9">
        <v>44329</v>
      </c>
      <c r="C118" t="s">
        <v>21</v>
      </c>
    </row>
    <row r="119" spans="1:3" x14ac:dyDescent="0.2">
      <c r="A119" t="s">
        <v>26</v>
      </c>
      <c r="B119" s="9">
        <v>44340</v>
      </c>
      <c r="C119" t="s">
        <v>22</v>
      </c>
    </row>
    <row r="120" spans="1:3" x14ac:dyDescent="0.2">
      <c r="A120" t="s">
        <v>26</v>
      </c>
      <c r="B120" s="9">
        <v>44423</v>
      </c>
      <c r="C120" t="s">
        <v>28</v>
      </c>
    </row>
    <row r="121" spans="1:3" x14ac:dyDescent="0.2">
      <c r="A121" t="s">
        <v>26</v>
      </c>
      <c r="B121" s="9">
        <v>44472</v>
      </c>
      <c r="C121" t="s">
        <v>23</v>
      </c>
    </row>
    <row r="122" spans="1:3" x14ac:dyDescent="0.2">
      <c r="A122" t="s">
        <v>26</v>
      </c>
      <c r="B122" s="9">
        <v>44501</v>
      </c>
      <c r="C122" t="s">
        <v>29</v>
      </c>
    </row>
    <row r="123" spans="1:3" x14ac:dyDescent="0.2">
      <c r="A123" t="s">
        <v>26</v>
      </c>
      <c r="B123" s="9">
        <v>44555</v>
      </c>
      <c r="C123" t="s">
        <v>24</v>
      </c>
    </row>
    <row r="124" spans="1:3" x14ac:dyDescent="0.2">
      <c r="A124" t="s">
        <v>26</v>
      </c>
      <c r="B124" s="9">
        <v>44556</v>
      </c>
      <c r="C124" t="s">
        <v>25</v>
      </c>
    </row>
    <row r="125" spans="1:3" x14ac:dyDescent="0.2">
      <c r="A125" t="s">
        <v>26</v>
      </c>
      <c r="B125" s="9">
        <v>44562</v>
      </c>
      <c r="C125" t="s">
        <v>17</v>
      </c>
    </row>
    <row r="126" spans="1:3" x14ac:dyDescent="0.2">
      <c r="A126" t="s">
        <v>26</v>
      </c>
      <c r="B126" s="9">
        <v>44567</v>
      </c>
      <c r="C126" t="s">
        <v>27</v>
      </c>
    </row>
    <row r="127" spans="1:3" x14ac:dyDescent="0.2">
      <c r="A127" t="s">
        <v>26</v>
      </c>
      <c r="B127" s="9">
        <v>44666</v>
      </c>
      <c r="C127" t="s">
        <v>18</v>
      </c>
    </row>
    <row r="128" spans="1:3" x14ac:dyDescent="0.2">
      <c r="A128" t="s">
        <v>26</v>
      </c>
      <c r="B128" s="9">
        <v>44669</v>
      </c>
      <c r="C128" t="s">
        <v>19</v>
      </c>
    </row>
    <row r="129" spans="1:3" x14ac:dyDescent="0.2">
      <c r="A129" t="s">
        <v>26</v>
      </c>
      <c r="B129" s="9">
        <v>44682</v>
      </c>
      <c r="C129" t="s">
        <v>20</v>
      </c>
    </row>
    <row r="130" spans="1:3" x14ac:dyDescent="0.2">
      <c r="A130" t="s">
        <v>26</v>
      </c>
      <c r="B130" s="9">
        <v>44707</v>
      </c>
      <c r="C130" t="s">
        <v>21</v>
      </c>
    </row>
    <row r="131" spans="1:3" x14ac:dyDescent="0.2">
      <c r="A131" t="s">
        <v>26</v>
      </c>
      <c r="B131" s="9">
        <v>44718</v>
      </c>
      <c r="C131" t="s">
        <v>22</v>
      </c>
    </row>
    <row r="132" spans="1:3" x14ac:dyDescent="0.2">
      <c r="A132" t="s">
        <v>26</v>
      </c>
      <c r="B132" s="9">
        <v>44788</v>
      </c>
      <c r="C132" t="s">
        <v>28</v>
      </c>
    </row>
    <row r="133" spans="1:3" x14ac:dyDescent="0.2">
      <c r="A133" t="s">
        <v>26</v>
      </c>
      <c r="B133" s="9">
        <v>44837</v>
      </c>
      <c r="C133" t="s">
        <v>23</v>
      </c>
    </row>
    <row r="134" spans="1:3" x14ac:dyDescent="0.2">
      <c r="A134" t="s">
        <v>26</v>
      </c>
      <c r="B134" s="9">
        <v>44866</v>
      </c>
      <c r="C134" t="s">
        <v>29</v>
      </c>
    </row>
    <row r="135" spans="1:3" x14ac:dyDescent="0.2">
      <c r="A135" t="s">
        <v>26</v>
      </c>
      <c r="B135" s="9">
        <v>44920</v>
      </c>
      <c r="C135" t="s">
        <v>24</v>
      </c>
    </row>
    <row r="136" spans="1:3" x14ac:dyDescent="0.2">
      <c r="A136" t="s">
        <v>26</v>
      </c>
      <c r="B136" s="9">
        <v>44921</v>
      </c>
      <c r="C136" t="s">
        <v>25</v>
      </c>
    </row>
    <row r="137" spans="1:3" x14ac:dyDescent="0.2">
      <c r="A137" t="s">
        <v>26</v>
      </c>
      <c r="B137" s="9">
        <v>44927</v>
      </c>
      <c r="C137" t="s">
        <v>17</v>
      </c>
    </row>
    <row r="138" spans="1:3" x14ac:dyDescent="0.2">
      <c r="A138" t="s">
        <v>26</v>
      </c>
      <c r="B138" s="9">
        <v>44932</v>
      </c>
      <c r="C138" t="s">
        <v>27</v>
      </c>
    </row>
    <row r="139" spans="1:3" x14ac:dyDescent="0.2">
      <c r="A139" t="s">
        <v>26</v>
      </c>
      <c r="B139" s="9">
        <v>45023</v>
      </c>
      <c r="C139" t="s">
        <v>18</v>
      </c>
    </row>
    <row r="140" spans="1:3" x14ac:dyDescent="0.2">
      <c r="A140" t="s">
        <v>26</v>
      </c>
      <c r="B140" s="9">
        <v>45026</v>
      </c>
      <c r="C140" t="s">
        <v>19</v>
      </c>
    </row>
    <row r="141" spans="1:3" x14ac:dyDescent="0.2">
      <c r="A141" t="s">
        <v>26</v>
      </c>
      <c r="B141" s="9">
        <v>45047</v>
      </c>
      <c r="C141" t="s">
        <v>20</v>
      </c>
    </row>
    <row r="142" spans="1:3" x14ac:dyDescent="0.2">
      <c r="A142" t="s">
        <v>26</v>
      </c>
      <c r="B142" s="9">
        <v>45064</v>
      </c>
      <c r="C142" t="s">
        <v>21</v>
      </c>
    </row>
    <row r="143" spans="1:3" x14ac:dyDescent="0.2">
      <c r="A143" t="s">
        <v>26</v>
      </c>
      <c r="B143" s="9">
        <v>45075</v>
      </c>
      <c r="C143" t="s">
        <v>22</v>
      </c>
    </row>
    <row r="144" spans="1:3" x14ac:dyDescent="0.2">
      <c r="A144" t="s">
        <v>26</v>
      </c>
      <c r="B144" s="9">
        <v>45153</v>
      </c>
      <c r="C144" t="s">
        <v>28</v>
      </c>
    </row>
    <row r="145" spans="1:3" x14ac:dyDescent="0.2">
      <c r="A145" t="s">
        <v>26</v>
      </c>
      <c r="B145" s="9">
        <v>45202</v>
      </c>
      <c r="C145" t="s">
        <v>23</v>
      </c>
    </row>
    <row r="146" spans="1:3" x14ac:dyDescent="0.2">
      <c r="A146" t="s">
        <v>26</v>
      </c>
      <c r="B146" s="9">
        <v>45231</v>
      </c>
      <c r="C146" t="s">
        <v>29</v>
      </c>
    </row>
    <row r="147" spans="1:3" x14ac:dyDescent="0.2">
      <c r="A147" t="s">
        <v>26</v>
      </c>
      <c r="B147" s="9">
        <v>45285</v>
      </c>
      <c r="C147" t="s">
        <v>24</v>
      </c>
    </row>
    <row r="148" spans="1:3" x14ac:dyDescent="0.2">
      <c r="A148" t="s">
        <v>26</v>
      </c>
      <c r="B148" s="9">
        <v>45286</v>
      </c>
      <c r="C148" t="s">
        <v>25</v>
      </c>
    </row>
    <row r="149" spans="1:3" x14ac:dyDescent="0.2">
      <c r="A149" t="s">
        <v>26</v>
      </c>
      <c r="B149" s="9">
        <v>45292</v>
      </c>
      <c r="C149" t="s">
        <v>17</v>
      </c>
    </row>
    <row r="150" spans="1:3" x14ac:dyDescent="0.2">
      <c r="A150" t="s">
        <v>26</v>
      </c>
      <c r="B150" s="9">
        <v>45297</v>
      </c>
      <c r="C150" t="s">
        <v>27</v>
      </c>
    </row>
    <row r="151" spans="1:3" x14ac:dyDescent="0.2">
      <c r="A151" t="s">
        <v>26</v>
      </c>
      <c r="B151" s="9">
        <v>45380</v>
      </c>
      <c r="C151" t="s">
        <v>18</v>
      </c>
    </row>
    <row r="152" spans="1:3" x14ac:dyDescent="0.2">
      <c r="A152" t="s">
        <v>26</v>
      </c>
      <c r="B152" s="9">
        <v>45383</v>
      </c>
      <c r="C152" t="s">
        <v>19</v>
      </c>
    </row>
    <row r="153" spans="1:3" x14ac:dyDescent="0.2">
      <c r="A153" t="s">
        <v>26</v>
      </c>
      <c r="B153" s="9">
        <v>45413</v>
      </c>
      <c r="C153" t="s">
        <v>20</v>
      </c>
    </row>
    <row r="154" spans="1:3" x14ac:dyDescent="0.2">
      <c r="A154" t="s">
        <v>26</v>
      </c>
      <c r="B154" s="9">
        <v>45421</v>
      </c>
      <c r="C154" t="s">
        <v>21</v>
      </c>
    </row>
    <row r="155" spans="1:3" x14ac:dyDescent="0.2">
      <c r="A155" t="s">
        <v>26</v>
      </c>
      <c r="B155" s="9">
        <v>45432</v>
      </c>
      <c r="C155" t="s">
        <v>22</v>
      </c>
    </row>
    <row r="156" spans="1:3" x14ac:dyDescent="0.2">
      <c r="A156" t="s">
        <v>26</v>
      </c>
      <c r="B156" s="9">
        <v>45519</v>
      </c>
      <c r="C156" t="s">
        <v>28</v>
      </c>
    </row>
    <row r="157" spans="1:3" x14ac:dyDescent="0.2">
      <c r="A157" t="s">
        <v>26</v>
      </c>
      <c r="B157" s="9">
        <v>45568</v>
      </c>
      <c r="C157" t="s">
        <v>23</v>
      </c>
    </row>
    <row r="158" spans="1:3" x14ac:dyDescent="0.2">
      <c r="A158" t="s">
        <v>26</v>
      </c>
      <c r="B158" s="9">
        <v>45597</v>
      </c>
      <c r="C158" t="s">
        <v>29</v>
      </c>
    </row>
    <row r="159" spans="1:3" x14ac:dyDescent="0.2">
      <c r="A159" t="s">
        <v>26</v>
      </c>
      <c r="B159" s="9">
        <v>45651</v>
      </c>
      <c r="C159" t="s">
        <v>24</v>
      </c>
    </row>
    <row r="160" spans="1:3" x14ac:dyDescent="0.2">
      <c r="A160" t="s">
        <v>26</v>
      </c>
      <c r="B160" s="9">
        <v>45652</v>
      </c>
      <c r="C160" t="s">
        <v>25</v>
      </c>
    </row>
    <row r="161" spans="1:3" x14ac:dyDescent="0.2">
      <c r="A161" t="s">
        <v>26</v>
      </c>
      <c r="B161" s="9">
        <v>45658</v>
      </c>
      <c r="C161" t="s">
        <v>17</v>
      </c>
    </row>
    <row r="162" spans="1:3" x14ac:dyDescent="0.2">
      <c r="A162" t="s">
        <v>26</v>
      </c>
      <c r="B162" s="9">
        <v>45663</v>
      </c>
      <c r="C162" t="s">
        <v>27</v>
      </c>
    </row>
    <row r="163" spans="1:3" x14ac:dyDescent="0.2">
      <c r="A163" t="s">
        <v>26</v>
      </c>
      <c r="B163" s="9">
        <v>45765</v>
      </c>
      <c r="C163" t="s">
        <v>18</v>
      </c>
    </row>
    <row r="164" spans="1:3" x14ac:dyDescent="0.2">
      <c r="A164" t="s">
        <v>26</v>
      </c>
      <c r="B164" s="9">
        <v>45768</v>
      </c>
      <c r="C164" t="s">
        <v>19</v>
      </c>
    </row>
    <row r="165" spans="1:3" x14ac:dyDescent="0.2">
      <c r="A165" t="s">
        <v>26</v>
      </c>
      <c r="B165" s="9">
        <v>45778</v>
      </c>
      <c r="C165" t="s">
        <v>20</v>
      </c>
    </row>
    <row r="166" spans="1:3" x14ac:dyDescent="0.2">
      <c r="A166" t="s">
        <v>26</v>
      </c>
      <c r="B166" s="9">
        <v>45806</v>
      </c>
      <c r="C166" t="s">
        <v>21</v>
      </c>
    </row>
    <row r="167" spans="1:3" x14ac:dyDescent="0.2">
      <c r="A167" t="s">
        <v>26</v>
      </c>
      <c r="B167" s="9">
        <v>45817</v>
      </c>
      <c r="C167" t="s">
        <v>22</v>
      </c>
    </row>
    <row r="168" spans="1:3" x14ac:dyDescent="0.2">
      <c r="A168" t="s">
        <v>26</v>
      </c>
      <c r="B168" s="9">
        <v>45884</v>
      </c>
      <c r="C168" t="s">
        <v>28</v>
      </c>
    </row>
    <row r="169" spans="1:3" x14ac:dyDescent="0.2">
      <c r="A169" t="s">
        <v>26</v>
      </c>
      <c r="B169" s="9">
        <v>45933</v>
      </c>
      <c r="C169" t="s">
        <v>23</v>
      </c>
    </row>
    <row r="170" spans="1:3" x14ac:dyDescent="0.2">
      <c r="A170" t="s">
        <v>26</v>
      </c>
      <c r="B170" s="9">
        <v>45962</v>
      </c>
      <c r="C170" t="s">
        <v>29</v>
      </c>
    </row>
    <row r="171" spans="1:3" x14ac:dyDescent="0.2">
      <c r="A171" t="s">
        <v>26</v>
      </c>
      <c r="B171" s="9">
        <v>46016</v>
      </c>
      <c r="C171" t="s">
        <v>24</v>
      </c>
    </row>
    <row r="172" spans="1:3" x14ac:dyDescent="0.2">
      <c r="A172" t="s">
        <v>26</v>
      </c>
      <c r="B172" s="9">
        <v>46017</v>
      </c>
      <c r="C172" t="s">
        <v>25</v>
      </c>
    </row>
    <row r="173" spans="1:3" x14ac:dyDescent="0.2">
      <c r="A173" t="s">
        <v>26</v>
      </c>
      <c r="B173" s="9">
        <v>46023</v>
      </c>
      <c r="C173" t="s">
        <v>17</v>
      </c>
    </row>
    <row r="174" spans="1:3" x14ac:dyDescent="0.2">
      <c r="A174" t="s">
        <v>26</v>
      </c>
      <c r="B174" s="9">
        <v>46028</v>
      </c>
      <c r="C174" t="s">
        <v>27</v>
      </c>
    </row>
    <row r="175" spans="1:3" x14ac:dyDescent="0.2">
      <c r="A175" t="s">
        <v>26</v>
      </c>
      <c r="B175" s="9">
        <v>46115</v>
      </c>
      <c r="C175" t="s">
        <v>18</v>
      </c>
    </row>
    <row r="176" spans="1:3" x14ac:dyDescent="0.2">
      <c r="A176" t="s">
        <v>26</v>
      </c>
      <c r="B176" s="9">
        <v>46118</v>
      </c>
      <c r="C176" t="s">
        <v>19</v>
      </c>
    </row>
    <row r="177" spans="1:3" x14ac:dyDescent="0.2">
      <c r="A177" t="s">
        <v>26</v>
      </c>
      <c r="B177" s="9">
        <v>46143</v>
      </c>
      <c r="C177" t="s">
        <v>20</v>
      </c>
    </row>
    <row r="178" spans="1:3" x14ac:dyDescent="0.2">
      <c r="A178" t="s">
        <v>26</v>
      </c>
      <c r="B178" s="9">
        <v>46156</v>
      </c>
      <c r="C178" t="s">
        <v>21</v>
      </c>
    </row>
    <row r="179" spans="1:3" x14ac:dyDescent="0.2">
      <c r="A179" t="s">
        <v>26</v>
      </c>
      <c r="B179" s="9">
        <v>46167</v>
      </c>
      <c r="C179" t="s">
        <v>22</v>
      </c>
    </row>
    <row r="180" spans="1:3" x14ac:dyDescent="0.2">
      <c r="A180" t="s">
        <v>26</v>
      </c>
      <c r="B180" s="9">
        <v>46249</v>
      </c>
      <c r="C180" t="s">
        <v>28</v>
      </c>
    </row>
    <row r="181" spans="1:3" x14ac:dyDescent="0.2">
      <c r="A181" t="s">
        <v>26</v>
      </c>
      <c r="B181" s="9">
        <v>46298</v>
      </c>
      <c r="C181" t="s">
        <v>23</v>
      </c>
    </row>
    <row r="182" spans="1:3" x14ac:dyDescent="0.2">
      <c r="A182" t="s">
        <v>26</v>
      </c>
      <c r="B182" s="9">
        <v>46327</v>
      </c>
      <c r="C182" t="s">
        <v>29</v>
      </c>
    </row>
    <row r="183" spans="1:3" x14ac:dyDescent="0.2">
      <c r="A183" t="s">
        <v>26</v>
      </c>
      <c r="B183" s="9">
        <v>46381</v>
      </c>
      <c r="C183" t="s">
        <v>24</v>
      </c>
    </row>
    <row r="184" spans="1:3" x14ac:dyDescent="0.2">
      <c r="A184" t="s">
        <v>26</v>
      </c>
      <c r="B184" s="9">
        <v>46382</v>
      </c>
      <c r="C184" t="s">
        <v>25</v>
      </c>
    </row>
    <row r="185" spans="1:3" x14ac:dyDescent="0.2">
      <c r="A185" t="s">
        <v>26</v>
      </c>
      <c r="B185" s="9">
        <v>46388</v>
      </c>
      <c r="C185" t="s">
        <v>17</v>
      </c>
    </row>
    <row r="186" spans="1:3" x14ac:dyDescent="0.2">
      <c r="A186" t="s">
        <v>26</v>
      </c>
      <c r="B186" s="9">
        <v>46393</v>
      </c>
      <c r="C186" t="s">
        <v>27</v>
      </c>
    </row>
    <row r="187" spans="1:3" x14ac:dyDescent="0.2">
      <c r="A187" t="s">
        <v>26</v>
      </c>
      <c r="B187" s="9">
        <v>46472</v>
      </c>
      <c r="C187" t="s">
        <v>18</v>
      </c>
    </row>
    <row r="188" spans="1:3" x14ac:dyDescent="0.2">
      <c r="A188" t="s">
        <v>26</v>
      </c>
      <c r="B188" s="9">
        <v>46475</v>
      </c>
      <c r="C188" t="s">
        <v>19</v>
      </c>
    </row>
    <row r="189" spans="1:3" x14ac:dyDescent="0.2">
      <c r="A189" t="s">
        <v>26</v>
      </c>
      <c r="B189" s="9">
        <v>46508</v>
      </c>
      <c r="C189" t="s">
        <v>20</v>
      </c>
    </row>
    <row r="190" spans="1:3" x14ac:dyDescent="0.2">
      <c r="A190" t="s">
        <v>26</v>
      </c>
      <c r="B190" s="9">
        <v>46513</v>
      </c>
      <c r="C190" t="s">
        <v>21</v>
      </c>
    </row>
    <row r="191" spans="1:3" x14ac:dyDescent="0.2">
      <c r="A191" t="s">
        <v>26</v>
      </c>
      <c r="B191" s="9">
        <v>46524</v>
      </c>
      <c r="C191" t="s">
        <v>22</v>
      </c>
    </row>
    <row r="192" spans="1:3" x14ac:dyDescent="0.2">
      <c r="A192" t="s">
        <v>26</v>
      </c>
      <c r="B192" s="9">
        <v>46614</v>
      </c>
      <c r="C192" t="s">
        <v>28</v>
      </c>
    </row>
    <row r="193" spans="1:3" x14ac:dyDescent="0.2">
      <c r="A193" t="s">
        <v>26</v>
      </c>
      <c r="B193" s="9">
        <v>46663</v>
      </c>
      <c r="C193" t="s">
        <v>23</v>
      </c>
    </row>
    <row r="194" spans="1:3" x14ac:dyDescent="0.2">
      <c r="A194" t="s">
        <v>26</v>
      </c>
      <c r="B194" s="9">
        <v>46692</v>
      </c>
      <c r="C194" t="s">
        <v>29</v>
      </c>
    </row>
    <row r="195" spans="1:3" x14ac:dyDescent="0.2">
      <c r="A195" t="s">
        <v>26</v>
      </c>
      <c r="B195" s="9">
        <v>46746</v>
      </c>
      <c r="C195" t="s">
        <v>24</v>
      </c>
    </row>
    <row r="196" spans="1:3" x14ac:dyDescent="0.2">
      <c r="A196" t="s">
        <v>26</v>
      </c>
      <c r="B196" s="9">
        <v>46747</v>
      </c>
      <c r="C196" t="s">
        <v>25</v>
      </c>
    </row>
    <row r="197" spans="1:3" x14ac:dyDescent="0.2">
      <c r="A197" t="s">
        <v>26</v>
      </c>
      <c r="B197" s="9">
        <v>46753</v>
      </c>
      <c r="C197" t="s">
        <v>17</v>
      </c>
    </row>
    <row r="198" spans="1:3" x14ac:dyDescent="0.2">
      <c r="A198" t="s">
        <v>26</v>
      </c>
      <c r="B198" s="9">
        <v>46758</v>
      </c>
      <c r="C198" t="s">
        <v>27</v>
      </c>
    </row>
    <row r="199" spans="1:3" x14ac:dyDescent="0.2">
      <c r="A199" t="s">
        <v>26</v>
      </c>
      <c r="B199" s="9">
        <v>46857</v>
      </c>
      <c r="C199" t="s">
        <v>18</v>
      </c>
    </row>
    <row r="200" spans="1:3" x14ac:dyDescent="0.2">
      <c r="A200" t="s">
        <v>26</v>
      </c>
      <c r="B200" s="9">
        <v>46860</v>
      </c>
      <c r="C200" t="s">
        <v>19</v>
      </c>
    </row>
    <row r="201" spans="1:3" x14ac:dyDescent="0.2">
      <c r="A201" t="s">
        <v>26</v>
      </c>
      <c r="B201" s="9">
        <v>46874</v>
      </c>
      <c r="C201" t="s">
        <v>20</v>
      </c>
    </row>
    <row r="202" spans="1:3" x14ac:dyDescent="0.2">
      <c r="A202" t="s">
        <v>26</v>
      </c>
      <c r="B202" s="9">
        <v>46898</v>
      </c>
      <c r="C202" t="s">
        <v>21</v>
      </c>
    </row>
    <row r="203" spans="1:3" x14ac:dyDescent="0.2">
      <c r="A203" t="s">
        <v>26</v>
      </c>
      <c r="B203" s="9">
        <v>46909</v>
      </c>
      <c r="C203" t="s">
        <v>22</v>
      </c>
    </row>
    <row r="204" spans="1:3" x14ac:dyDescent="0.2">
      <c r="A204" t="s">
        <v>26</v>
      </c>
      <c r="B204" s="9">
        <v>46980</v>
      </c>
      <c r="C204" t="s">
        <v>28</v>
      </c>
    </row>
    <row r="205" spans="1:3" x14ac:dyDescent="0.2">
      <c r="A205" t="s">
        <v>26</v>
      </c>
      <c r="B205" s="9">
        <v>47029</v>
      </c>
      <c r="C205" t="s">
        <v>23</v>
      </c>
    </row>
    <row r="206" spans="1:3" x14ac:dyDescent="0.2">
      <c r="A206" t="s">
        <v>26</v>
      </c>
      <c r="B206" s="9">
        <v>47058</v>
      </c>
      <c r="C206" t="s">
        <v>29</v>
      </c>
    </row>
    <row r="207" spans="1:3" x14ac:dyDescent="0.2">
      <c r="A207" t="s">
        <v>26</v>
      </c>
      <c r="B207" s="9">
        <v>47112</v>
      </c>
      <c r="C207" t="s">
        <v>24</v>
      </c>
    </row>
    <row r="208" spans="1:3" x14ac:dyDescent="0.2">
      <c r="A208" t="s">
        <v>26</v>
      </c>
      <c r="B208" s="9">
        <v>47113</v>
      </c>
      <c r="C208" t="s">
        <v>25</v>
      </c>
    </row>
    <row r="209" spans="1:3" x14ac:dyDescent="0.2">
      <c r="A209" t="s">
        <v>26</v>
      </c>
      <c r="B209" s="9">
        <v>47119</v>
      </c>
      <c r="C209" t="s">
        <v>17</v>
      </c>
    </row>
    <row r="210" spans="1:3" x14ac:dyDescent="0.2">
      <c r="A210" t="s">
        <v>26</v>
      </c>
      <c r="B210" s="9">
        <v>47124</v>
      </c>
      <c r="C210" t="s">
        <v>27</v>
      </c>
    </row>
    <row r="211" spans="1:3" x14ac:dyDescent="0.2">
      <c r="A211" t="s">
        <v>26</v>
      </c>
      <c r="B211" s="9">
        <v>47207</v>
      </c>
      <c r="C211" t="s">
        <v>18</v>
      </c>
    </row>
    <row r="212" spans="1:3" x14ac:dyDescent="0.2">
      <c r="A212" t="s">
        <v>26</v>
      </c>
      <c r="B212" s="9">
        <v>47210</v>
      </c>
      <c r="C212" t="s">
        <v>19</v>
      </c>
    </row>
    <row r="213" spans="1:3" x14ac:dyDescent="0.2">
      <c r="A213" t="s">
        <v>26</v>
      </c>
      <c r="B213" s="9">
        <v>47239</v>
      </c>
      <c r="C213" t="s">
        <v>20</v>
      </c>
    </row>
    <row r="214" spans="1:3" x14ac:dyDescent="0.2">
      <c r="A214" t="s">
        <v>26</v>
      </c>
      <c r="B214" s="9">
        <v>47248</v>
      </c>
      <c r="C214" t="s">
        <v>21</v>
      </c>
    </row>
    <row r="215" spans="1:3" x14ac:dyDescent="0.2">
      <c r="A215" t="s">
        <v>26</v>
      </c>
      <c r="B215" s="9">
        <v>47259</v>
      </c>
      <c r="C215" t="s">
        <v>22</v>
      </c>
    </row>
    <row r="216" spans="1:3" x14ac:dyDescent="0.2">
      <c r="A216" t="s">
        <v>26</v>
      </c>
      <c r="B216" s="9">
        <v>47345</v>
      </c>
      <c r="C216" t="s">
        <v>28</v>
      </c>
    </row>
    <row r="217" spans="1:3" x14ac:dyDescent="0.2">
      <c r="A217" t="s">
        <v>26</v>
      </c>
      <c r="B217" s="9">
        <v>47394</v>
      </c>
      <c r="C217" t="s">
        <v>23</v>
      </c>
    </row>
    <row r="218" spans="1:3" x14ac:dyDescent="0.2">
      <c r="A218" t="s">
        <v>26</v>
      </c>
      <c r="B218" s="9">
        <v>47423</v>
      </c>
      <c r="C218" t="s">
        <v>29</v>
      </c>
    </row>
    <row r="219" spans="1:3" x14ac:dyDescent="0.2">
      <c r="A219" t="s">
        <v>26</v>
      </c>
      <c r="B219" s="9">
        <v>47477</v>
      </c>
      <c r="C219" t="s">
        <v>24</v>
      </c>
    </row>
    <row r="220" spans="1:3" x14ac:dyDescent="0.2">
      <c r="A220" t="s">
        <v>26</v>
      </c>
      <c r="B220" s="9">
        <v>47478</v>
      </c>
      <c r="C220" t="s">
        <v>25</v>
      </c>
    </row>
    <row r="221" spans="1:3" x14ac:dyDescent="0.2">
      <c r="A221" t="s">
        <v>26</v>
      </c>
      <c r="B221" s="9">
        <v>47484</v>
      </c>
      <c r="C221" t="s">
        <v>17</v>
      </c>
    </row>
    <row r="222" spans="1:3" x14ac:dyDescent="0.2">
      <c r="A222" t="s">
        <v>26</v>
      </c>
      <c r="B222" s="9">
        <v>47489</v>
      </c>
      <c r="C222" t="s">
        <v>27</v>
      </c>
    </row>
    <row r="223" spans="1:3" x14ac:dyDescent="0.2">
      <c r="A223" t="s">
        <v>26</v>
      </c>
      <c r="B223" s="9">
        <v>47592</v>
      </c>
      <c r="C223" t="s">
        <v>18</v>
      </c>
    </row>
    <row r="224" spans="1:3" x14ac:dyDescent="0.2">
      <c r="A224" t="s">
        <v>26</v>
      </c>
      <c r="B224" s="9">
        <v>47595</v>
      </c>
      <c r="C224" t="s">
        <v>19</v>
      </c>
    </row>
    <row r="225" spans="1:3" x14ac:dyDescent="0.2">
      <c r="A225" t="s">
        <v>26</v>
      </c>
      <c r="B225" s="9">
        <v>47604</v>
      </c>
      <c r="C225" t="s">
        <v>20</v>
      </c>
    </row>
    <row r="226" spans="1:3" x14ac:dyDescent="0.2">
      <c r="A226" t="s">
        <v>26</v>
      </c>
      <c r="B226" s="9">
        <v>47633</v>
      </c>
      <c r="C226" t="s">
        <v>21</v>
      </c>
    </row>
    <row r="227" spans="1:3" x14ac:dyDescent="0.2">
      <c r="A227" t="s">
        <v>26</v>
      </c>
      <c r="B227" s="9">
        <v>47644</v>
      </c>
      <c r="C227" t="s">
        <v>22</v>
      </c>
    </row>
    <row r="228" spans="1:3" x14ac:dyDescent="0.2">
      <c r="A228" t="s">
        <v>26</v>
      </c>
      <c r="B228" s="9">
        <v>47710</v>
      </c>
      <c r="C228" t="s">
        <v>28</v>
      </c>
    </row>
    <row r="229" spans="1:3" x14ac:dyDescent="0.2">
      <c r="A229" t="s">
        <v>26</v>
      </c>
      <c r="B229" s="9">
        <v>47759</v>
      </c>
      <c r="C229" t="s">
        <v>23</v>
      </c>
    </row>
    <row r="230" spans="1:3" x14ac:dyDescent="0.2">
      <c r="A230" t="s">
        <v>26</v>
      </c>
      <c r="B230" s="9">
        <v>47788</v>
      </c>
      <c r="C230" t="s">
        <v>29</v>
      </c>
    </row>
    <row r="231" spans="1:3" x14ac:dyDescent="0.2">
      <c r="A231" t="s">
        <v>26</v>
      </c>
      <c r="B231" s="9">
        <v>47842</v>
      </c>
      <c r="C231" t="s">
        <v>24</v>
      </c>
    </row>
    <row r="232" spans="1:3" x14ac:dyDescent="0.2">
      <c r="A232" t="s">
        <v>26</v>
      </c>
      <c r="B232" s="9">
        <v>47843</v>
      </c>
      <c r="C232" t="s">
        <v>25</v>
      </c>
    </row>
    <row r="233" spans="1:3" x14ac:dyDescent="0.2">
      <c r="A233" t="s">
        <v>30</v>
      </c>
      <c r="B233" s="9">
        <v>43831</v>
      </c>
      <c r="C233" t="s">
        <v>17</v>
      </c>
    </row>
    <row r="234" spans="1:3" x14ac:dyDescent="0.2">
      <c r="A234" t="s">
        <v>30</v>
      </c>
      <c r="B234" s="9">
        <v>43931</v>
      </c>
      <c r="C234" t="s">
        <v>18</v>
      </c>
    </row>
    <row r="235" spans="1:3" x14ac:dyDescent="0.2">
      <c r="A235" t="s">
        <v>30</v>
      </c>
      <c r="B235" s="9">
        <v>43934</v>
      </c>
      <c r="C235" t="s">
        <v>19</v>
      </c>
    </row>
    <row r="236" spans="1:3" x14ac:dyDescent="0.2">
      <c r="A236" t="s">
        <v>30</v>
      </c>
      <c r="B236" s="9">
        <v>43948</v>
      </c>
      <c r="C236" t="s">
        <v>31</v>
      </c>
    </row>
    <row r="237" spans="1:3" x14ac:dyDescent="0.2">
      <c r="A237" t="s">
        <v>30</v>
      </c>
      <c r="B237" s="9">
        <v>43956</v>
      </c>
      <c r="C237" t="s">
        <v>32</v>
      </c>
    </row>
    <row r="238" spans="1:3" x14ac:dyDescent="0.2">
      <c r="A238" t="s">
        <v>30</v>
      </c>
      <c r="B238" s="9">
        <v>43972</v>
      </c>
      <c r="C238" t="s">
        <v>21</v>
      </c>
    </row>
    <row r="239" spans="1:3" x14ac:dyDescent="0.2">
      <c r="A239" t="s">
        <v>30</v>
      </c>
      <c r="B239" s="9">
        <v>43983</v>
      </c>
      <c r="C239" t="s">
        <v>22</v>
      </c>
    </row>
    <row r="240" spans="1:3" x14ac:dyDescent="0.2">
      <c r="A240" t="s">
        <v>30</v>
      </c>
      <c r="B240" s="9">
        <v>44190</v>
      </c>
      <c r="C240" t="s">
        <v>24</v>
      </c>
    </row>
    <row r="241" spans="1:3" x14ac:dyDescent="0.2">
      <c r="A241" t="s">
        <v>30</v>
      </c>
      <c r="B241" s="9">
        <v>44191</v>
      </c>
      <c r="C241" t="s">
        <v>25</v>
      </c>
    </row>
    <row r="242" spans="1:3" x14ac:dyDescent="0.2">
      <c r="A242" t="s">
        <v>30</v>
      </c>
      <c r="B242" s="9">
        <v>44197</v>
      </c>
      <c r="C242" t="s">
        <v>17</v>
      </c>
    </row>
    <row r="243" spans="1:3" x14ac:dyDescent="0.2">
      <c r="A243" t="s">
        <v>30</v>
      </c>
      <c r="B243" s="9">
        <v>44288</v>
      </c>
      <c r="C243" t="s">
        <v>18</v>
      </c>
    </row>
    <row r="244" spans="1:3" x14ac:dyDescent="0.2">
      <c r="A244" t="s">
        <v>30</v>
      </c>
      <c r="B244" s="9">
        <v>44291</v>
      </c>
      <c r="C244" t="s">
        <v>19</v>
      </c>
    </row>
    <row r="245" spans="1:3" x14ac:dyDescent="0.2">
      <c r="A245" t="s">
        <v>30</v>
      </c>
      <c r="B245" s="9">
        <v>44313</v>
      </c>
      <c r="C245" t="s">
        <v>31</v>
      </c>
    </row>
    <row r="246" spans="1:3" x14ac:dyDescent="0.2">
      <c r="A246" t="s">
        <v>30</v>
      </c>
      <c r="B246" s="9">
        <v>44321</v>
      </c>
      <c r="C246" t="s">
        <v>32</v>
      </c>
    </row>
    <row r="247" spans="1:3" x14ac:dyDescent="0.2">
      <c r="A247" t="s">
        <v>30</v>
      </c>
      <c r="B247" s="9">
        <v>44329</v>
      </c>
      <c r="C247" t="s">
        <v>21</v>
      </c>
    </row>
    <row r="248" spans="1:3" x14ac:dyDescent="0.2">
      <c r="A248" t="s">
        <v>30</v>
      </c>
      <c r="B248" s="9">
        <v>44340</v>
      </c>
      <c r="C248" t="s">
        <v>22</v>
      </c>
    </row>
    <row r="249" spans="1:3" x14ac:dyDescent="0.2">
      <c r="A249" t="s">
        <v>30</v>
      </c>
      <c r="B249" s="9">
        <v>44555</v>
      </c>
      <c r="C249" t="s">
        <v>24</v>
      </c>
    </row>
    <row r="250" spans="1:3" x14ac:dyDescent="0.2">
      <c r="A250" t="s">
        <v>30</v>
      </c>
      <c r="B250" s="9">
        <v>44556</v>
      </c>
      <c r="C250" t="s">
        <v>25</v>
      </c>
    </row>
    <row r="251" spans="1:3" x14ac:dyDescent="0.2">
      <c r="A251" t="s">
        <v>30</v>
      </c>
      <c r="B251" s="9">
        <v>44562</v>
      </c>
      <c r="C251" t="s">
        <v>17</v>
      </c>
    </row>
    <row r="252" spans="1:3" x14ac:dyDescent="0.2">
      <c r="A252" t="s">
        <v>30</v>
      </c>
      <c r="B252" s="9">
        <v>44666</v>
      </c>
      <c r="C252" t="s">
        <v>18</v>
      </c>
    </row>
    <row r="253" spans="1:3" x14ac:dyDescent="0.2">
      <c r="A253" t="s">
        <v>30</v>
      </c>
      <c r="B253" s="9">
        <v>44669</v>
      </c>
      <c r="C253" t="s">
        <v>19</v>
      </c>
    </row>
    <row r="254" spans="1:3" x14ac:dyDescent="0.2">
      <c r="A254" t="s">
        <v>30</v>
      </c>
      <c r="B254" s="9">
        <v>44678</v>
      </c>
      <c r="C254" t="s">
        <v>31</v>
      </c>
    </row>
    <row r="255" spans="1:3" x14ac:dyDescent="0.2">
      <c r="A255" t="s">
        <v>30</v>
      </c>
      <c r="B255" s="9">
        <v>44686</v>
      </c>
      <c r="C255" t="s">
        <v>32</v>
      </c>
    </row>
    <row r="256" spans="1:3" x14ac:dyDescent="0.2">
      <c r="A256" t="s">
        <v>30</v>
      </c>
      <c r="B256" s="9">
        <v>44707</v>
      </c>
      <c r="C256" t="s">
        <v>21</v>
      </c>
    </row>
    <row r="257" spans="1:3" x14ac:dyDescent="0.2">
      <c r="A257" t="s">
        <v>30</v>
      </c>
      <c r="B257" s="9">
        <v>44718</v>
      </c>
      <c r="C257" t="s">
        <v>22</v>
      </c>
    </row>
    <row r="258" spans="1:3" x14ac:dyDescent="0.2">
      <c r="A258" t="s">
        <v>30</v>
      </c>
      <c r="B258" s="9">
        <v>44920</v>
      </c>
      <c r="C258" t="s">
        <v>24</v>
      </c>
    </row>
    <row r="259" spans="1:3" x14ac:dyDescent="0.2">
      <c r="A259" t="s">
        <v>30</v>
      </c>
      <c r="B259" s="9">
        <v>44921</v>
      </c>
      <c r="C259" t="s">
        <v>25</v>
      </c>
    </row>
    <row r="260" spans="1:3" x14ac:dyDescent="0.2">
      <c r="A260" t="s">
        <v>30</v>
      </c>
      <c r="B260" s="9">
        <v>44927</v>
      </c>
      <c r="C260" t="s">
        <v>17</v>
      </c>
    </row>
    <row r="261" spans="1:3" x14ac:dyDescent="0.2">
      <c r="A261" t="s">
        <v>30</v>
      </c>
      <c r="B261" s="9">
        <v>45023</v>
      </c>
      <c r="C261" t="s">
        <v>18</v>
      </c>
    </row>
    <row r="262" spans="1:3" x14ac:dyDescent="0.2">
      <c r="A262" t="s">
        <v>30</v>
      </c>
      <c r="B262" s="9">
        <v>45026</v>
      </c>
      <c r="C262" t="s">
        <v>19</v>
      </c>
    </row>
    <row r="263" spans="1:3" x14ac:dyDescent="0.2">
      <c r="A263" t="s">
        <v>30</v>
      </c>
      <c r="B263" s="9">
        <v>45043</v>
      </c>
      <c r="C263" t="s">
        <v>31</v>
      </c>
    </row>
    <row r="264" spans="1:3" x14ac:dyDescent="0.2">
      <c r="A264" t="s">
        <v>30</v>
      </c>
      <c r="B264" s="9">
        <v>45051</v>
      </c>
      <c r="C264" t="s">
        <v>32</v>
      </c>
    </row>
    <row r="265" spans="1:3" x14ac:dyDescent="0.2">
      <c r="A265" t="s">
        <v>30</v>
      </c>
      <c r="B265" s="9">
        <v>45064</v>
      </c>
      <c r="C265" t="s">
        <v>21</v>
      </c>
    </row>
    <row r="266" spans="1:3" x14ac:dyDescent="0.2">
      <c r="A266" t="s">
        <v>30</v>
      </c>
      <c r="B266" s="9">
        <v>45075</v>
      </c>
      <c r="C266" t="s">
        <v>22</v>
      </c>
    </row>
    <row r="267" spans="1:3" x14ac:dyDescent="0.2">
      <c r="A267" t="s">
        <v>30</v>
      </c>
      <c r="B267" s="9">
        <v>45285</v>
      </c>
      <c r="C267" t="s">
        <v>24</v>
      </c>
    </row>
    <row r="268" spans="1:3" x14ac:dyDescent="0.2">
      <c r="A268" t="s">
        <v>30</v>
      </c>
      <c r="B268" s="9">
        <v>45286</v>
      </c>
      <c r="C268" t="s">
        <v>25</v>
      </c>
    </row>
    <row r="269" spans="1:3" x14ac:dyDescent="0.2">
      <c r="A269" t="s">
        <v>30</v>
      </c>
      <c r="B269" s="9">
        <v>45292</v>
      </c>
      <c r="C269" t="s">
        <v>17</v>
      </c>
    </row>
    <row r="270" spans="1:3" x14ac:dyDescent="0.2">
      <c r="A270" t="s">
        <v>30</v>
      </c>
      <c r="B270" s="9">
        <v>45380</v>
      </c>
      <c r="C270" t="s">
        <v>18</v>
      </c>
    </row>
    <row r="271" spans="1:3" x14ac:dyDescent="0.2">
      <c r="A271" t="s">
        <v>30</v>
      </c>
      <c r="B271" s="9">
        <v>45383</v>
      </c>
      <c r="C271" t="s">
        <v>19</v>
      </c>
    </row>
    <row r="272" spans="1:3" x14ac:dyDescent="0.2">
      <c r="A272" t="s">
        <v>30</v>
      </c>
      <c r="B272" s="9">
        <v>45409</v>
      </c>
      <c r="C272" t="s">
        <v>31</v>
      </c>
    </row>
    <row r="273" spans="1:3" x14ac:dyDescent="0.2">
      <c r="A273" t="s">
        <v>30</v>
      </c>
      <c r="B273" s="9">
        <v>45417</v>
      </c>
      <c r="C273" t="s">
        <v>32</v>
      </c>
    </row>
    <row r="274" spans="1:3" x14ac:dyDescent="0.2">
      <c r="A274" t="s">
        <v>30</v>
      </c>
      <c r="B274" s="9">
        <v>45421</v>
      </c>
      <c r="C274" t="s">
        <v>21</v>
      </c>
    </row>
    <row r="275" spans="1:3" x14ac:dyDescent="0.2">
      <c r="A275" t="s">
        <v>30</v>
      </c>
      <c r="B275" s="9">
        <v>45432</v>
      </c>
      <c r="C275" t="s">
        <v>22</v>
      </c>
    </row>
    <row r="276" spans="1:3" x14ac:dyDescent="0.2">
      <c r="A276" t="s">
        <v>30</v>
      </c>
      <c r="B276" s="9">
        <v>45651</v>
      </c>
      <c r="C276" t="s">
        <v>24</v>
      </c>
    </row>
    <row r="277" spans="1:3" x14ac:dyDescent="0.2">
      <c r="A277" t="s">
        <v>30</v>
      </c>
      <c r="B277" s="9">
        <v>45652</v>
      </c>
      <c r="C277" t="s">
        <v>25</v>
      </c>
    </row>
    <row r="278" spans="1:3" x14ac:dyDescent="0.2">
      <c r="A278" t="s">
        <v>30</v>
      </c>
      <c r="B278" s="9">
        <v>45658</v>
      </c>
      <c r="C278" t="s">
        <v>17</v>
      </c>
    </row>
    <row r="279" spans="1:3" x14ac:dyDescent="0.2">
      <c r="A279" t="s">
        <v>30</v>
      </c>
      <c r="B279" s="9">
        <v>45765</v>
      </c>
      <c r="C279" t="s">
        <v>18</v>
      </c>
    </row>
    <row r="280" spans="1:3" x14ac:dyDescent="0.2">
      <c r="A280" t="s">
        <v>30</v>
      </c>
      <c r="B280" s="9">
        <v>45768</v>
      </c>
      <c r="C280" t="s">
        <v>19</v>
      </c>
    </row>
    <row r="281" spans="1:3" x14ac:dyDescent="0.2">
      <c r="A281" t="s">
        <v>30</v>
      </c>
      <c r="B281" s="9">
        <v>45773</v>
      </c>
      <c r="C281" t="s">
        <v>31</v>
      </c>
    </row>
    <row r="282" spans="1:3" x14ac:dyDescent="0.2">
      <c r="A282" t="s">
        <v>30</v>
      </c>
      <c r="B282" s="9">
        <v>45782</v>
      </c>
      <c r="C282" t="s">
        <v>32</v>
      </c>
    </row>
    <row r="283" spans="1:3" x14ac:dyDescent="0.2">
      <c r="A283" t="s">
        <v>30</v>
      </c>
      <c r="B283" s="9">
        <v>45806</v>
      </c>
      <c r="C283" t="s">
        <v>21</v>
      </c>
    </row>
    <row r="284" spans="1:3" x14ac:dyDescent="0.2">
      <c r="A284" t="s">
        <v>30</v>
      </c>
      <c r="B284" s="9">
        <v>45817</v>
      </c>
      <c r="C284" t="s">
        <v>22</v>
      </c>
    </row>
    <row r="285" spans="1:3" x14ac:dyDescent="0.2">
      <c r="A285" t="s">
        <v>30</v>
      </c>
      <c r="B285" s="9">
        <v>46016</v>
      </c>
      <c r="C285" t="s">
        <v>24</v>
      </c>
    </row>
    <row r="286" spans="1:3" x14ac:dyDescent="0.2">
      <c r="A286" t="s">
        <v>30</v>
      </c>
      <c r="B286" s="9">
        <v>46017</v>
      </c>
      <c r="C286" t="s">
        <v>25</v>
      </c>
    </row>
    <row r="287" spans="1:3" x14ac:dyDescent="0.2">
      <c r="A287" t="s">
        <v>30</v>
      </c>
      <c r="B287" s="9">
        <v>46023</v>
      </c>
      <c r="C287" t="s">
        <v>17</v>
      </c>
    </row>
    <row r="288" spans="1:3" x14ac:dyDescent="0.2">
      <c r="A288" t="s">
        <v>30</v>
      </c>
      <c r="B288" s="9">
        <v>46115</v>
      </c>
      <c r="C288" t="s">
        <v>18</v>
      </c>
    </row>
    <row r="289" spans="1:3" x14ac:dyDescent="0.2">
      <c r="A289" t="s">
        <v>30</v>
      </c>
      <c r="B289" s="9">
        <v>46118</v>
      </c>
      <c r="C289" t="s">
        <v>19</v>
      </c>
    </row>
    <row r="290" spans="1:3" x14ac:dyDescent="0.2">
      <c r="A290" t="s">
        <v>30</v>
      </c>
      <c r="B290" s="9">
        <v>46139</v>
      </c>
      <c r="C290" t="s">
        <v>31</v>
      </c>
    </row>
    <row r="291" spans="1:3" x14ac:dyDescent="0.2">
      <c r="A291" t="s">
        <v>30</v>
      </c>
      <c r="B291" s="9">
        <v>46147</v>
      </c>
      <c r="C291" t="s">
        <v>32</v>
      </c>
    </row>
    <row r="292" spans="1:3" x14ac:dyDescent="0.2">
      <c r="A292" t="s">
        <v>30</v>
      </c>
      <c r="B292" s="9">
        <v>46156</v>
      </c>
      <c r="C292" t="s">
        <v>21</v>
      </c>
    </row>
    <row r="293" spans="1:3" x14ac:dyDescent="0.2">
      <c r="A293" t="s">
        <v>30</v>
      </c>
      <c r="B293" s="9">
        <v>46167</v>
      </c>
      <c r="C293" t="s">
        <v>22</v>
      </c>
    </row>
    <row r="294" spans="1:3" x14ac:dyDescent="0.2">
      <c r="A294" t="s">
        <v>30</v>
      </c>
      <c r="B294" s="9">
        <v>46381</v>
      </c>
      <c r="C294" t="s">
        <v>24</v>
      </c>
    </row>
    <row r="295" spans="1:3" x14ac:dyDescent="0.2">
      <c r="A295" t="s">
        <v>30</v>
      </c>
      <c r="B295" s="9">
        <v>46382</v>
      </c>
      <c r="C295" t="s">
        <v>25</v>
      </c>
    </row>
    <row r="296" spans="1:3" x14ac:dyDescent="0.2">
      <c r="A296" t="s">
        <v>30</v>
      </c>
      <c r="B296" s="9">
        <v>46388</v>
      </c>
      <c r="C296" t="s">
        <v>17</v>
      </c>
    </row>
    <row r="297" spans="1:3" x14ac:dyDescent="0.2">
      <c r="A297" t="s">
        <v>30</v>
      </c>
      <c r="B297" s="9">
        <v>46472</v>
      </c>
      <c r="C297" t="s">
        <v>18</v>
      </c>
    </row>
    <row r="298" spans="1:3" x14ac:dyDescent="0.2">
      <c r="A298" t="s">
        <v>30</v>
      </c>
      <c r="B298" s="9">
        <v>46475</v>
      </c>
      <c r="C298" t="s">
        <v>19</v>
      </c>
    </row>
    <row r="299" spans="1:3" x14ac:dyDescent="0.2">
      <c r="A299" t="s">
        <v>30</v>
      </c>
      <c r="B299" s="9">
        <v>46504</v>
      </c>
      <c r="C299" t="s">
        <v>31</v>
      </c>
    </row>
    <row r="300" spans="1:3" x14ac:dyDescent="0.2">
      <c r="A300" t="s">
        <v>30</v>
      </c>
      <c r="B300" s="9">
        <v>46512</v>
      </c>
      <c r="C300" t="s">
        <v>32</v>
      </c>
    </row>
    <row r="301" spans="1:3" x14ac:dyDescent="0.2">
      <c r="A301" t="s">
        <v>30</v>
      </c>
      <c r="B301" s="9">
        <v>46513</v>
      </c>
      <c r="C301" t="s">
        <v>21</v>
      </c>
    </row>
    <row r="302" spans="1:3" x14ac:dyDescent="0.2">
      <c r="A302" t="s">
        <v>30</v>
      </c>
      <c r="B302" s="9">
        <v>46524</v>
      </c>
      <c r="C302" t="s">
        <v>22</v>
      </c>
    </row>
    <row r="303" spans="1:3" x14ac:dyDescent="0.2">
      <c r="A303" t="s">
        <v>30</v>
      </c>
      <c r="B303" s="9">
        <v>46746</v>
      </c>
      <c r="C303" t="s">
        <v>24</v>
      </c>
    </row>
    <row r="304" spans="1:3" x14ac:dyDescent="0.2">
      <c r="A304" t="s">
        <v>30</v>
      </c>
      <c r="B304" s="9">
        <v>46747</v>
      </c>
      <c r="C304" t="s">
        <v>25</v>
      </c>
    </row>
    <row r="305" spans="1:3" x14ac:dyDescent="0.2">
      <c r="A305" t="s">
        <v>30</v>
      </c>
      <c r="B305" s="9">
        <v>46753</v>
      </c>
      <c r="C305" t="s">
        <v>17</v>
      </c>
    </row>
    <row r="306" spans="1:3" x14ac:dyDescent="0.2">
      <c r="A306" t="s">
        <v>30</v>
      </c>
      <c r="B306" s="9">
        <v>46857</v>
      </c>
      <c r="C306" t="s">
        <v>18</v>
      </c>
    </row>
    <row r="307" spans="1:3" x14ac:dyDescent="0.2">
      <c r="A307" t="s">
        <v>30</v>
      </c>
      <c r="B307" s="9">
        <v>46860</v>
      </c>
      <c r="C307" t="s">
        <v>19</v>
      </c>
    </row>
    <row r="308" spans="1:3" x14ac:dyDescent="0.2">
      <c r="A308" t="s">
        <v>30</v>
      </c>
      <c r="B308" s="9">
        <v>46870</v>
      </c>
      <c r="C308" t="s">
        <v>31</v>
      </c>
    </row>
    <row r="309" spans="1:3" x14ac:dyDescent="0.2">
      <c r="A309" t="s">
        <v>30</v>
      </c>
      <c r="B309" s="9">
        <v>46878</v>
      </c>
      <c r="C309" t="s">
        <v>32</v>
      </c>
    </row>
    <row r="310" spans="1:3" x14ac:dyDescent="0.2">
      <c r="A310" t="s">
        <v>30</v>
      </c>
      <c r="B310" s="9">
        <v>46898</v>
      </c>
      <c r="C310" t="s">
        <v>21</v>
      </c>
    </row>
    <row r="311" spans="1:3" x14ac:dyDescent="0.2">
      <c r="A311" t="s">
        <v>30</v>
      </c>
      <c r="B311" s="9">
        <v>46909</v>
      </c>
      <c r="C311" t="s">
        <v>22</v>
      </c>
    </row>
    <row r="312" spans="1:3" x14ac:dyDescent="0.2">
      <c r="A312" t="s">
        <v>30</v>
      </c>
      <c r="B312" s="9">
        <v>47112</v>
      </c>
      <c r="C312" t="s">
        <v>24</v>
      </c>
    </row>
    <row r="313" spans="1:3" x14ac:dyDescent="0.2">
      <c r="A313" t="s">
        <v>30</v>
      </c>
      <c r="B313" s="9">
        <v>47113</v>
      </c>
      <c r="C313" t="s">
        <v>25</v>
      </c>
    </row>
    <row r="314" spans="1:3" x14ac:dyDescent="0.2">
      <c r="A314" t="s">
        <v>30</v>
      </c>
      <c r="B314" s="9">
        <v>47119</v>
      </c>
      <c r="C314" t="s">
        <v>17</v>
      </c>
    </row>
    <row r="315" spans="1:3" x14ac:dyDescent="0.2">
      <c r="A315" t="s">
        <v>30</v>
      </c>
      <c r="B315" s="9">
        <v>47207</v>
      </c>
      <c r="C315" t="s">
        <v>18</v>
      </c>
    </row>
    <row r="316" spans="1:3" x14ac:dyDescent="0.2">
      <c r="A316" t="s">
        <v>30</v>
      </c>
      <c r="B316" s="9">
        <v>47210</v>
      </c>
      <c r="C316" t="s">
        <v>19</v>
      </c>
    </row>
    <row r="317" spans="1:3" x14ac:dyDescent="0.2">
      <c r="A317" t="s">
        <v>30</v>
      </c>
      <c r="B317" s="9">
        <v>47235</v>
      </c>
      <c r="C317" t="s">
        <v>31</v>
      </c>
    </row>
    <row r="318" spans="1:3" x14ac:dyDescent="0.2">
      <c r="A318" t="s">
        <v>30</v>
      </c>
      <c r="B318" s="9">
        <v>47243</v>
      </c>
      <c r="C318" t="s">
        <v>32</v>
      </c>
    </row>
    <row r="319" spans="1:3" x14ac:dyDescent="0.2">
      <c r="A319" t="s">
        <v>30</v>
      </c>
      <c r="B319" s="9">
        <v>47248</v>
      </c>
      <c r="C319" t="s">
        <v>21</v>
      </c>
    </row>
    <row r="320" spans="1:3" x14ac:dyDescent="0.2">
      <c r="A320" t="s">
        <v>30</v>
      </c>
      <c r="B320" s="9">
        <v>47259</v>
      </c>
      <c r="C320" t="s">
        <v>22</v>
      </c>
    </row>
    <row r="321" spans="1:3" x14ac:dyDescent="0.2">
      <c r="A321" t="s">
        <v>30</v>
      </c>
      <c r="B321" s="9">
        <v>47477</v>
      </c>
      <c r="C321" t="s">
        <v>24</v>
      </c>
    </row>
    <row r="322" spans="1:3" x14ac:dyDescent="0.2">
      <c r="A322" t="s">
        <v>30</v>
      </c>
      <c r="B322" s="9">
        <v>47478</v>
      </c>
      <c r="C322" t="s">
        <v>25</v>
      </c>
    </row>
    <row r="323" spans="1:3" x14ac:dyDescent="0.2">
      <c r="A323" t="s">
        <v>30</v>
      </c>
      <c r="B323" s="9">
        <v>47484</v>
      </c>
      <c r="C323" t="s">
        <v>17</v>
      </c>
    </row>
    <row r="324" spans="1:3" x14ac:dyDescent="0.2">
      <c r="A324" t="s">
        <v>30</v>
      </c>
      <c r="B324" s="9">
        <v>47592</v>
      </c>
      <c r="C324" t="s">
        <v>18</v>
      </c>
    </row>
    <row r="325" spans="1:3" x14ac:dyDescent="0.2">
      <c r="A325" t="s">
        <v>30</v>
      </c>
      <c r="B325" s="9">
        <v>47595</v>
      </c>
      <c r="C325" t="s">
        <v>19</v>
      </c>
    </row>
    <row r="326" spans="1:3" x14ac:dyDescent="0.2">
      <c r="A326" t="s">
        <v>30</v>
      </c>
      <c r="B326" s="9">
        <v>47600</v>
      </c>
      <c r="C326" t="s">
        <v>31</v>
      </c>
    </row>
    <row r="327" spans="1:3" x14ac:dyDescent="0.2">
      <c r="A327" t="s">
        <v>30</v>
      </c>
      <c r="B327" s="9">
        <v>47608</v>
      </c>
      <c r="C327" t="s">
        <v>32</v>
      </c>
    </row>
    <row r="328" spans="1:3" x14ac:dyDescent="0.2">
      <c r="A328" t="s">
        <v>30</v>
      </c>
      <c r="B328" s="9">
        <v>47633</v>
      </c>
      <c r="C328" t="s">
        <v>21</v>
      </c>
    </row>
    <row r="329" spans="1:3" x14ac:dyDescent="0.2">
      <c r="A329" t="s">
        <v>30</v>
      </c>
      <c r="B329" s="9">
        <v>47644</v>
      </c>
      <c r="C329" t="s">
        <v>22</v>
      </c>
    </row>
    <row r="330" spans="1:3" x14ac:dyDescent="0.2">
      <c r="A330" t="s">
        <v>30</v>
      </c>
      <c r="B330" s="9">
        <v>47842</v>
      </c>
      <c r="C330" t="s">
        <v>24</v>
      </c>
    </row>
    <row r="331" spans="1:3" x14ac:dyDescent="0.2">
      <c r="A331" t="s">
        <v>30</v>
      </c>
      <c r="B331" s="9">
        <v>47843</v>
      </c>
      <c r="C331" t="s">
        <v>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6F8F2-4905-46EE-BA23-A79178661D01}">
  <dimension ref="A1:B8"/>
  <sheetViews>
    <sheetView workbookViewId="0"/>
  </sheetViews>
  <sheetFormatPr defaultRowHeight="15" x14ac:dyDescent="0.2"/>
  <sheetData>
    <row r="1" spans="1:2" x14ac:dyDescent="0.2">
      <c r="A1" t="s">
        <v>114</v>
      </c>
      <c r="B1" t="s">
        <v>115</v>
      </c>
    </row>
    <row r="2" spans="1:2" x14ac:dyDescent="0.2">
      <c r="A2" t="s">
        <v>61</v>
      </c>
      <c r="B2" t="s">
        <v>60</v>
      </c>
    </row>
    <row r="3" spans="1:2" x14ac:dyDescent="0.2">
      <c r="B3" t="s">
        <v>64</v>
      </c>
    </row>
    <row r="4" spans="1:2" x14ac:dyDescent="0.2">
      <c r="B4" t="s">
        <v>65</v>
      </c>
    </row>
    <row r="5" spans="1:2" x14ac:dyDescent="0.2">
      <c r="B5" t="s">
        <v>13</v>
      </c>
    </row>
    <row r="6" spans="1:2" x14ac:dyDescent="0.2">
      <c r="B6" t="s">
        <v>63</v>
      </c>
    </row>
    <row r="7" spans="1:2" x14ac:dyDescent="0.2">
      <c r="B7" t="s">
        <v>62</v>
      </c>
    </row>
    <row r="8" spans="1:2" x14ac:dyDescent="0.2">
      <c r="B8" t="s">
        <v>66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56ED26D91545469ECED54A4FE3D042" ma:contentTypeVersion="2" ma:contentTypeDescription="Create a new document." ma:contentTypeScope="" ma:versionID="d9df94f712de2706e123dde0e08998a6">
  <xsd:schema xmlns:xsd="http://www.w3.org/2001/XMLSchema" xmlns:xs="http://www.w3.org/2001/XMLSchema" xmlns:p="http://schemas.microsoft.com/office/2006/metadata/properties" xmlns:ns3="41e9aca9-e27a-4d68-85e7-df7514394499" targetNamespace="http://schemas.microsoft.com/office/2006/metadata/properties" ma:root="true" ma:fieldsID="5e43637212972ea02e5fd49153bea6e3" ns3:_="">
    <xsd:import namespace="41e9aca9-e27a-4d68-85e7-df75143944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e9aca9-e27a-4d68-85e7-df75143944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E1B745-867C-423C-9F93-50CAD41A1ED0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41e9aca9-e27a-4d68-85e7-df751439449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4AB0541-0BDB-4B2A-92CE-F116BE04472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FE34781-ED31-4C5F-91DA-BA4537EE8E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e9aca9-e27a-4d68-85e7-df75143944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Work Sheet</vt:lpstr>
      <vt:lpstr>Details</vt:lpstr>
      <vt:lpstr>How-to use</vt:lpstr>
      <vt:lpstr>About</vt:lpstr>
      <vt:lpstr>Holidays</vt:lpstr>
      <vt:lpstr>Lists</vt:lpstr>
      <vt:lpstr>ExaminationTypes</vt:lpstr>
      <vt:lpstr>SearchTypes</vt:lpstr>
    </vt:vector>
  </TitlesOfParts>
  <Company>European Patent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EPO Previsional Production</dc:title>
  <dc:subject>Help tool to keep track of the production objective for patent examiners</dc:subject>
  <dc:creator>Biscarat Jennifer;Florian Abry</dc:creator>
  <cp:lastModifiedBy>Florian Abry</cp:lastModifiedBy>
  <cp:lastPrinted>2020-02-18T10:22:43Z</cp:lastPrinted>
  <dcterms:created xsi:type="dcterms:W3CDTF">2018-01-10T10:34:28Z</dcterms:created>
  <dcterms:modified xsi:type="dcterms:W3CDTF">2026-04-15T19:43:23Z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0x010100AD56ED26D91545469ECED54A4FE3D042</vt:lpwstr>
  </property>
</Properties>
</file>